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oyuding\Desktop\"/>
    </mc:Choice>
  </mc:AlternateContent>
  <xr:revisionPtr revIDLastSave="0" documentId="8_{5F38E0B0-C4A8-4821-AB13-BD4B98FDD872}" xr6:coauthVersionLast="47" xr6:coauthVersionMax="47" xr10:uidLastSave="{00000000-0000-0000-0000-000000000000}"/>
  <bookViews>
    <workbookView xWindow="43080" yWindow="-120" windowWidth="29040" windowHeight="15720" activeTab="1" xr2:uid="{15AA2D38-3EBC-4B1D-BD3F-87378090AC7C}"/>
  </bookViews>
  <sheets>
    <sheet name="原始收盘价" sheetId="1" r:id="rId1"/>
    <sheet name="日收益率（连续复利）" sheetId="2" r:id="rId2"/>
  </sheets>
  <definedNames>
    <definedName name="solver_adj" localSheetId="1" hidden="1">'日收益率（连续复利）'!$J$2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'日收益率（连续复利）'!$H$56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K54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78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B53" i="2"/>
  <c r="B55" i="2" s="1"/>
  <c r="B3" i="2"/>
  <c r="C3" i="2"/>
  <c r="D3" i="2"/>
  <c r="E3" i="2"/>
  <c r="B4" i="2"/>
  <c r="C4" i="2"/>
  <c r="D4" i="2"/>
  <c r="E4" i="2"/>
  <c r="B5" i="2"/>
  <c r="C5" i="2"/>
  <c r="C53" i="2" s="1"/>
  <c r="C55" i="2" s="1"/>
  <c r="D5" i="2"/>
  <c r="D53" i="2" s="1"/>
  <c r="D55" i="2" s="1"/>
  <c r="E5" i="2"/>
  <c r="E53" i="2" s="1"/>
  <c r="E55" i="2" s="1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B41" i="2"/>
  <c r="C41" i="2"/>
  <c r="D41" i="2"/>
  <c r="E41" i="2"/>
  <c r="B42" i="2"/>
  <c r="C42" i="2"/>
  <c r="D42" i="2"/>
  <c r="E42" i="2"/>
  <c r="B43" i="2"/>
  <c r="C43" i="2"/>
  <c r="D43" i="2"/>
  <c r="E43" i="2"/>
  <c r="B44" i="2"/>
  <c r="C44" i="2"/>
  <c r="D44" i="2"/>
  <c r="E44" i="2"/>
  <c r="B45" i="2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B49" i="2"/>
  <c r="C49" i="2"/>
  <c r="D49" i="2"/>
  <c r="E49" i="2"/>
  <c r="B50" i="2"/>
  <c r="C50" i="2"/>
  <c r="D50" i="2"/>
  <c r="E50" i="2"/>
  <c r="B51" i="2"/>
  <c r="C51" i="2"/>
  <c r="D51" i="2"/>
  <c r="E51" i="2"/>
  <c r="C2" i="2"/>
  <c r="C52" i="2" s="1"/>
  <c r="C54" i="2" s="1"/>
  <c r="D2" i="2"/>
  <c r="D52" i="2" s="1"/>
  <c r="D54" i="2" s="1"/>
  <c r="E2" i="2"/>
  <c r="E52" i="2" s="1"/>
  <c r="E54" i="2" s="1"/>
  <c r="B2" i="2"/>
  <c r="H53" i="2" l="1"/>
  <c r="H55" i="2" s="1"/>
  <c r="H52" i="2"/>
  <c r="H54" i="2" s="1"/>
  <c r="B66" i="2"/>
  <c r="C67" i="2"/>
  <c r="D68" i="2"/>
  <c r="B52" i="2"/>
  <c r="B54" i="2" s="1"/>
  <c r="E69" i="2"/>
  <c r="B56" i="2"/>
  <c r="E56" i="2"/>
  <c r="D56" i="2"/>
  <c r="C56" i="2"/>
  <c r="H56" i="2" l="1"/>
</calcChain>
</file>

<file path=xl/sharedStrings.xml><?xml version="1.0" encoding="utf-8"?>
<sst xmlns="http://schemas.openxmlformats.org/spreadsheetml/2006/main" count="42" uniqueCount="19">
  <si>
    <t>同心传动</t>
  </si>
  <si>
    <t>中国中铁</t>
  </si>
  <si>
    <t>天桥起重(右)</t>
  </si>
  <si>
    <t>天桥起重(右)</t>
    <phoneticPr fontId="1" type="noConversion"/>
  </si>
  <si>
    <t>中国铁建（右）</t>
  </si>
  <si>
    <t>中国铁建（右）</t>
    <phoneticPr fontId="1" type="noConversion"/>
  </si>
  <si>
    <t>平均日收益率</t>
    <phoneticPr fontId="1" type="noConversion"/>
  </si>
  <si>
    <t>日收益率标准差</t>
    <phoneticPr fontId="1" type="noConversion"/>
  </si>
  <si>
    <t>预期年收益率</t>
    <phoneticPr fontId="1" type="noConversion"/>
  </si>
  <si>
    <t>年化波动率</t>
    <phoneticPr fontId="1" type="noConversion"/>
  </si>
  <si>
    <t>年夏普比（rf=2%)</t>
    <phoneticPr fontId="1" type="noConversion"/>
  </si>
  <si>
    <t>日收益率协方差</t>
    <phoneticPr fontId="1" type="noConversion"/>
  </si>
  <si>
    <t>日收益率相关系数</t>
    <phoneticPr fontId="1" type="noConversion"/>
  </si>
  <si>
    <t>同心*0.2+天桥*0.8</t>
    <phoneticPr fontId="1" type="noConversion"/>
  </si>
  <si>
    <t>2024年1月2日，100万元投资于同心传动和天桥起重的三种方案的市值：</t>
    <phoneticPr fontId="1" type="noConversion"/>
  </si>
  <si>
    <t>全部买入同心传动108108.108股@9.25</t>
    <phoneticPr fontId="1" type="noConversion"/>
  </si>
  <si>
    <t>全部买入天桥起重355872股@8.21</t>
    <phoneticPr fontId="1" type="noConversion"/>
  </si>
  <si>
    <t>20%买入同心传动21621.6股，80%买入天桥起重284697.5股</t>
    <phoneticPr fontId="1" type="noConversion"/>
  </si>
  <si>
    <t>方案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</si>
</sst>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\-mm\-dd"/>
    <numFmt numFmtId="177" formatCode="#,##0.0000_ "/>
    <numFmt numFmtId="178" formatCode="0.000000000000000%"/>
    <numFmt numFmtId="179" formatCode="0.00_ "/>
    <numFmt numFmtId="181" formatCode="#,##0_ "/>
    <numFmt numFmtId="182" formatCode="0.0000_ "/>
    <numFmt numFmtId="183" formatCode="0.00000000000000%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vertical="center" wrapText="1"/>
    </xf>
    <xf numFmtId="182" fontId="0" fillId="0" borderId="0" xfId="0" applyNumberFormat="1" applyFill="1" applyBorder="1" applyAlignment="1">
      <alignment vertical="center"/>
    </xf>
    <xf numFmtId="182" fontId="0" fillId="0" borderId="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183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同心传动</a:t>
            </a:r>
            <a:r>
              <a:rPr lang="en-US" altLang="zh-CN"/>
              <a:t>v</a:t>
            </a:r>
            <a:r>
              <a:rPr lang="zh-CN" altLang="en-US"/>
              <a:t>天桥起重：负相关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原始收盘价!$B$1</c:f>
              <c:strCache>
                <c:ptCount val="1"/>
                <c:pt idx="0">
                  <c:v>同心传动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原始收盘价!$A$2:$A$52</c:f>
              <c:numCache>
                <c:formatCode>yyyy\-mm\-dd</c:formatCode>
                <c:ptCount val="5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45341</c:v>
                </c:pt>
                <c:pt idx="29">
                  <c:v>45342</c:v>
                </c:pt>
                <c:pt idx="30">
                  <c:v>45343</c:v>
                </c:pt>
                <c:pt idx="31">
                  <c:v>45344</c:v>
                </c:pt>
                <c:pt idx="32">
                  <c:v>45345</c:v>
                </c:pt>
                <c:pt idx="33">
                  <c:v>45348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45362</c:v>
                </c:pt>
                <c:pt idx="44">
                  <c:v>45363</c:v>
                </c:pt>
                <c:pt idx="45">
                  <c:v>45364</c:v>
                </c:pt>
                <c:pt idx="46">
                  <c:v>45365</c:v>
                </c:pt>
                <c:pt idx="47">
                  <c:v>45366</c:v>
                </c:pt>
                <c:pt idx="48">
                  <c:v>45369</c:v>
                </c:pt>
                <c:pt idx="49">
                  <c:v>45370</c:v>
                </c:pt>
                <c:pt idx="50">
                  <c:v>45371</c:v>
                </c:pt>
              </c:numCache>
            </c:numRef>
          </c:cat>
          <c:val>
            <c:numRef>
              <c:f>原始收盘价!$B$2:$B$52</c:f>
              <c:numCache>
                <c:formatCode>#,##0.0000_ </c:formatCode>
                <c:ptCount val="51"/>
                <c:pt idx="0">
                  <c:v>9.25</c:v>
                </c:pt>
                <c:pt idx="1">
                  <c:v>9.36</c:v>
                </c:pt>
                <c:pt idx="2">
                  <c:v>9.4</c:v>
                </c:pt>
                <c:pt idx="3">
                  <c:v>8.8800000000000008</c:v>
                </c:pt>
                <c:pt idx="4">
                  <c:v>8.18</c:v>
                </c:pt>
                <c:pt idx="5">
                  <c:v>7.99</c:v>
                </c:pt>
                <c:pt idx="6">
                  <c:v>8.11</c:v>
                </c:pt>
                <c:pt idx="7">
                  <c:v>8.0500000000000007</c:v>
                </c:pt>
                <c:pt idx="8">
                  <c:v>7.1</c:v>
                </c:pt>
                <c:pt idx="9">
                  <c:v>6.75</c:v>
                </c:pt>
                <c:pt idx="10">
                  <c:v>7.3</c:v>
                </c:pt>
                <c:pt idx="11">
                  <c:v>7.19</c:v>
                </c:pt>
                <c:pt idx="12">
                  <c:v>7.4</c:v>
                </c:pt>
                <c:pt idx="13">
                  <c:v>7.55</c:v>
                </c:pt>
                <c:pt idx="14">
                  <c:v>7.08</c:v>
                </c:pt>
                <c:pt idx="15">
                  <c:v>7.22</c:v>
                </c:pt>
                <c:pt idx="16">
                  <c:v>7.35</c:v>
                </c:pt>
                <c:pt idx="17">
                  <c:v>7.17</c:v>
                </c:pt>
                <c:pt idx="18">
                  <c:v>7.05</c:v>
                </c:pt>
                <c:pt idx="19">
                  <c:v>6.3</c:v>
                </c:pt>
                <c:pt idx="20">
                  <c:v>6.12</c:v>
                </c:pt>
                <c:pt idx="21">
                  <c:v>6.22</c:v>
                </c:pt>
                <c:pt idx="22">
                  <c:v>6.58</c:v>
                </c:pt>
                <c:pt idx="23">
                  <c:v>8.5500000000000007</c:v>
                </c:pt>
                <c:pt idx="24">
                  <c:v>11.11</c:v>
                </c:pt>
                <c:pt idx="25">
                  <c:v>14.44</c:v>
                </c:pt>
                <c:pt idx="26">
                  <c:v>12.6</c:v>
                </c:pt>
                <c:pt idx="27">
                  <c:v>10.1</c:v>
                </c:pt>
                <c:pt idx="28">
                  <c:v>10.8</c:v>
                </c:pt>
                <c:pt idx="29">
                  <c:v>10.86</c:v>
                </c:pt>
                <c:pt idx="30">
                  <c:v>11.25</c:v>
                </c:pt>
                <c:pt idx="31">
                  <c:v>11.53</c:v>
                </c:pt>
                <c:pt idx="32">
                  <c:v>11.45</c:v>
                </c:pt>
                <c:pt idx="33">
                  <c:v>10.91</c:v>
                </c:pt>
                <c:pt idx="34">
                  <c:v>12</c:v>
                </c:pt>
                <c:pt idx="35">
                  <c:v>11.4</c:v>
                </c:pt>
                <c:pt idx="36">
                  <c:v>11.7</c:v>
                </c:pt>
                <c:pt idx="37">
                  <c:v>11.19</c:v>
                </c:pt>
                <c:pt idx="38">
                  <c:v>10.64</c:v>
                </c:pt>
                <c:pt idx="39">
                  <c:v>11.32</c:v>
                </c:pt>
                <c:pt idx="40">
                  <c:v>11.16</c:v>
                </c:pt>
                <c:pt idx="41">
                  <c:v>10.25</c:v>
                </c:pt>
                <c:pt idx="42">
                  <c:v>10.17</c:v>
                </c:pt>
                <c:pt idx="43">
                  <c:v>10.27</c:v>
                </c:pt>
                <c:pt idx="44">
                  <c:v>10.3</c:v>
                </c:pt>
                <c:pt idx="45">
                  <c:v>10.039999999999999</c:v>
                </c:pt>
                <c:pt idx="46">
                  <c:v>9.58</c:v>
                </c:pt>
                <c:pt idx="47">
                  <c:v>10.15</c:v>
                </c:pt>
                <c:pt idx="48">
                  <c:v>10.15</c:v>
                </c:pt>
                <c:pt idx="49">
                  <c:v>9.9</c:v>
                </c:pt>
                <c:pt idx="50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E-41E4-A705-805864CF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92719"/>
        <c:axId val="428802799"/>
      </c:lineChart>
      <c:lineChart>
        <c:grouping val="standard"/>
        <c:varyColors val="0"/>
        <c:ser>
          <c:idx val="1"/>
          <c:order val="1"/>
          <c:tx>
            <c:strRef>
              <c:f>原始收盘价!$C$1</c:f>
              <c:strCache>
                <c:ptCount val="1"/>
                <c:pt idx="0">
                  <c:v>天桥起重(右)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原始收盘价!$C$2:$C$52</c:f>
              <c:numCache>
                <c:formatCode>#,##0.0000_ </c:formatCode>
                <c:ptCount val="51"/>
                <c:pt idx="0">
                  <c:v>2.81</c:v>
                </c:pt>
                <c:pt idx="1">
                  <c:v>2.8</c:v>
                </c:pt>
                <c:pt idx="2">
                  <c:v>2.83</c:v>
                </c:pt>
                <c:pt idx="3">
                  <c:v>2.78</c:v>
                </c:pt>
                <c:pt idx="4">
                  <c:v>2.81</c:v>
                </c:pt>
                <c:pt idx="5">
                  <c:v>3.09</c:v>
                </c:pt>
                <c:pt idx="6">
                  <c:v>2.95</c:v>
                </c:pt>
                <c:pt idx="7">
                  <c:v>3.25</c:v>
                </c:pt>
                <c:pt idx="8">
                  <c:v>3.12</c:v>
                </c:pt>
                <c:pt idx="9">
                  <c:v>3.06</c:v>
                </c:pt>
                <c:pt idx="10">
                  <c:v>2.97</c:v>
                </c:pt>
                <c:pt idx="11">
                  <c:v>3.18</c:v>
                </c:pt>
                <c:pt idx="12">
                  <c:v>3.07</c:v>
                </c:pt>
                <c:pt idx="13">
                  <c:v>2.94</c:v>
                </c:pt>
                <c:pt idx="14">
                  <c:v>3.04</c:v>
                </c:pt>
                <c:pt idx="15">
                  <c:v>2.89</c:v>
                </c:pt>
                <c:pt idx="16">
                  <c:v>3.05</c:v>
                </c:pt>
                <c:pt idx="17">
                  <c:v>3.14</c:v>
                </c:pt>
                <c:pt idx="18">
                  <c:v>3.11</c:v>
                </c:pt>
                <c:pt idx="19">
                  <c:v>3.06</c:v>
                </c:pt>
                <c:pt idx="20">
                  <c:v>3.37</c:v>
                </c:pt>
                <c:pt idx="21">
                  <c:v>3.23</c:v>
                </c:pt>
                <c:pt idx="22">
                  <c:v>3.27</c:v>
                </c:pt>
                <c:pt idx="23">
                  <c:v>2.95</c:v>
                </c:pt>
                <c:pt idx="24">
                  <c:v>2.66</c:v>
                </c:pt>
                <c:pt idx="25">
                  <c:v>2.63</c:v>
                </c:pt>
                <c:pt idx="26">
                  <c:v>2.52</c:v>
                </c:pt>
                <c:pt idx="27">
                  <c:v>2.66</c:v>
                </c:pt>
                <c:pt idx="28">
                  <c:v>2.71</c:v>
                </c:pt>
                <c:pt idx="29">
                  <c:v>2.74</c:v>
                </c:pt>
                <c:pt idx="30">
                  <c:v>2.75</c:v>
                </c:pt>
                <c:pt idx="31">
                  <c:v>2.77</c:v>
                </c:pt>
                <c:pt idx="32">
                  <c:v>2.8</c:v>
                </c:pt>
                <c:pt idx="33">
                  <c:v>3.08</c:v>
                </c:pt>
                <c:pt idx="34">
                  <c:v>3.19</c:v>
                </c:pt>
                <c:pt idx="35">
                  <c:v>3.05</c:v>
                </c:pt>
                <c:pt idx="36">
                  <c:v>3.14</c:v>
                </c:pt>
                <c:pt idx="37">
                  <c:v>3.1</c:v>
                </c:pt>
                <c:pt idx="38">
                  <c:v>3.14</c:v>
                </c:pt>
                <c:pt idx="39">
                  <c:v>3.08</c:v>
                </c:pt>
                <c:pt idx="40">
                  <c:v>3.14</c:v>
                </c:pt>
                <c:pt idx="41">
                  <c:v>3.2</c:v>
                </c:pt>
                <c:pt idx="42">
                  <c:v>3.18</c:v>
                </c:pt>
                <c:pt idx="43">
                  <c:v>3.19</c:v>
                </c:pt>
                <c:pt idx="44">
                  <c:v>3.16</c:v>
                </c:pt>
                <c:pt idx="45">
                  <c:v>3.15</c:v>
                </c:pt>
                <c:pt idx="46">
                  <c:v>3.17</c:v>
                </c:pt>
                <c:pt idx="47">
                  <c:v>3.24</c:v>
                </c:pt>
                <c:pt idx="48">
                  <c:v>3.26</c:v>
                </c:pt>
                <c:pt idx="49">
                  <c:v>3.19</c:v>
                </c:pt>
                <c:pt idx="50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E-41E4-A705-805864CF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800399"/>
        <c:axId val="428793199"/>
      </c:lineChart>
      <c:dateAx>
        <c:axId val="428792719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8802799"/>
        <c:crosses val="autoZero"/>
        <c:auto val="1"/>
        <c:lblOffset val="100"/>
        <c:baseTimeUnit val="days"/>
      </c:dateAx>
      <c:valAx>
        <c:axId val="428802799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8792719"/>
        <c:crosses val="autoZero"/>
        <c:crossBetween val="between"/>
      </c:valAx>
      <c:valAx>
        <c:axId val="428793199"/>
        <c:scaling>
          <c:orientation val="minMax"/>
          <c:min val="2.5"/>
        </c:scaling>
        <c:delete val="0"/>
        <c:axPos val="r"/>
        <c:numFmt formatCode="#,##0.0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8800399"/>
        <c:crosses val="max"/>
        <c:crossBetween val="between"/>
      </c:valAx>
      <c:catAx>
        <c:axId val="428800399"/>
        <c:scaling>
          <c:orientation val="minMax"/>
        </c:scaling>
        <c:delete val="1"/>
        <c:axPos val="b"/>
        <c:majorTickMark val="out"/>
        <c:minorTickMark val="none"/>
        <c:tickLblPos val="nextTo"/>
        <c:crossAx val="42879319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中国中铁</a:t>
            </a:r>
            <a:r>
              <a:rPr lang="en-US" altLang="zh-CN"/>
              <a:t>v</a:t>
            </a:r>
            <a:r>
              <a:rPr lang="zh-CN" altLang="en-US"/>
              <a:t>中国铁建：正相关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原始收盘价!$D$1</c:f>
              <c:strCache>
                <c:ptCount val="1"/>
                <c:pt idx="0">
                  <c:v>中国中铁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原始收盘价!$A$2:$A$52</c:f>
              <c:numCache>
                <c:formatCode>yyyy\-mm\-dd</c:formatCode>
                <c:ptCount val="5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45341</c:v>
                </c:pt>
                <c:pt idx="29">
                  <c:v>45342</c:v>
                </c:pt>
                <c:pt idx="30">
                  <c:v>45343</c:v>
                </c:pt>
                <c:pt idx="31">
                  <c:v>45344</c:v>
                </c:pt>
                <c:pt idx="32">
                  <c:v>45345</c:v>
                </c:pt>
                <c:pt idx="33">
                  <c:v>45348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45362</c:v>
                </c:pt>
                <c:pt idx="44">
                  <c:v>45363</c:v>
                </c:pt>
                <c:pt idx="45">
                  <c:v>45364</c:v>
                </c:pt>
                <c:pt idx="46">
                  <c:v>45365</c:v>
                </c:pt>
                <c:pt idx="47">
                  <c:v>45366</c:v>
                </c:pt>
                <c:pt idx="48">
                  <c:v>45369</c:v>
                </c:pt>
                <c:pt idx="49">
                  <c:v>45370</c:v>
                </c:pt>
                <c:pt idx="50">
                  <c:v>45371</c:v>
                </c:pt>
              </c:numCache>
            </c:numRef>
          </c:cat>
          <c:val>
            <c:numRef>
              <c:f>原始收盘价!$D$2:$D$52</c:f>
              <c:numCache>
                <c:formatCode>#,##0.0000_ </c:formatCode>
                <c:ptCount val="51"/>
                <c:pt idx="0">
                  <c:v>5.67</c:v>
                </c:pt>
                <c:pt idx="1">
                  <c:v>5.74</c:v>
                </c:pt>
                <c:pt idx="2">
                  <c:v>5.71</c:v>
                </c:pt>
                <c:pt idx="3">
                  <c:v>5.77</c:v>
                </c:pt>
                <c:pt idx="4">
                  <c:v>5.67</c:v>
                </c:pt>
                <c:pt idx="5">
                  <c:v>5.73</c:v>
                </c:pt>
                <c:pt idx="6">
                  <c:v>5.67</c:v>
                </c:pt>
                <c:pt idx="7">
                  <c:v>5.6</c:v>
                </c:pt>
                <c:pt idx="8">
                  <c:v>5.72</c:v>
                </c:pt>
                <c:pt idx="9">
                  <c:v>5.78</c:v>
                </c:pt>
                <c:pt idx="10">
                  <c:v>5.78</c:v>
                </c:pt>
                <c:pt idx="11">
                  <c:v>5.64</c:v>
                </c:pt>
                <c:pt idx="12">
                  <c:v>5.63</c:v>
                </c:pt>
                <c:pt idx="13">
                  <c:v>5.65</c:v>
                </c:pt>
                <c:pt idx="14">
                  <c:v>5.59</c:v>
                </c:pt>
                <c:pt idx="15">
                  <c:v>5.56</c:v>
                </c:pt>
                <c:pt idx="16">
                  <c:v>6.03</c:v>
                </c:pt>
                <c:pt idx="17">
                  <c:v>6.41</c:v>
                </c:pt>
                <c:pt idx="18">
                  <c:v>6.4</c:v>
                </c:pt>
                <c:pt idx="19">
                  <c:v>6.49</c:v>
                </c:pt>
                <c:pt idx="20">
                  <c:v>6.48</c:v>
                </c:pt>
                <c:pt idx="21">
                  <c:v>6.31</c:v>
                </c:pt>
                <c:pt idx="22">
                  <c:v>6.15</c:v>
                </c:pt>
                <c:pt idx="23">
                  <c:v>6.21</c:v>
                </c:pt>
                <c:pt idx="24">
                  <c:v>6.05</c:v>
                </c:pt>
                <c:pt idx="25">
                  <c:v>6.22</c:v>
                </c:pt>
                <c:pt idx="26">
                  <c:v>6.34</c:v>
                </c:pt>
                <c:pt idx="27">
                  <c:v>6.33</c:v>
                </c:pt>
                <c:pt idx="28">
                  <c:v>6.34</c:v>
                </c:pt>
                <c:pt idx="29">
                  <c:v>6.35</c:v>
                </c:pt>
                <c:pt idx="30">
                  <c:v>6.46</c:v>
                </c:pt>
                <c:pt idx="31">
                  <c:v>6.47</c:v>
                </c:pt>
                <c:pt idx="32">
                  <c:v>6.43</c:v>
                </c:pt>
                <c:pt idx="33">
                  <c:v>6.27</c:v>
                </c:pt>
                <c:pt idx="34">
                  <c:v>6.29</c:v>
                </c:pt>
                <c:pt idx="35">
                  <c:v>6.32</c:v>
                </c:pt>
                <c:pt idx="36">
                  <c:v>6.35</c:v>
                </c:pt>
                <c:pt idx="37">
                  <c:v>6.34</c:v>
                </c:pt>
                <c:pt idx="38">
                  <c:v>6.26</c:v>
                </c:pt>
                <c:pt idx="39">
                  <c:v>6.49</c:v>
                </c:pt>
                <c:pt idx="40">
                  <c:v>6.42</c:v>
                </c:pt>
                <c:pt idx="41">
                  <c:v>6.45</c:v>
                </c:pt>
                <c:pt idx="42">
                  <c:v>6.5</c:v>
                </c:pt>
                <c:pt idx="43">
                  <c:v>6.52</c:v>
                </c:pt>
                <c:pt idx="44">
                  <c:v>6.41</c:v>
                </c:pt>
                <c:pt idx="45">
                  <c:v>6.35</c:v>
                </c:pt>
                <c:pt idx="46">
                  <c:v>6.57</c:v>
                </c:pt>
                <c:pt idx="47">
                  <c:v>6.54</c:v>
                </c:pt>
                <c:pt idx="48">
                  <c:v>6.85</c:v>
                </c:pt>
                <c:pt idx="49">
                  <c:v>6.77</c:v>
                </c:pt>
                <c:pt idx="50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3-4F9B-8991-4BA4D487BDCA}"/>
            </c:ext>
          </c:extLst>
        </c:ser>
        <c:ser>
          <c:idx val="1"/>
          <c:order val="1"/>
          <c:tx>
            <c:strRef>
              <c:f>原始收盘价!$E$1</c:f>
              <c:strCache>
                <c:ptCount val="1"/>
                <c:pt idx="0">
                  <c:v>中国铁建（右）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原始收盘价!$A$2:$A$52</c:f>
              <c:numCache>
                <c:formatCode>yyyy\-mm\-dd</c:formatCode>
                <c:ptCount val="5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45341</c:v>
                </c:pt>
                <c:pt idx="29">
                  <c:v>45342</c:v>
                </c:pt>
                <c:pt idx="30">
                  <c:v>45343</c:v>
                </c:pt>
                <c:pt idx="31">
                  <c:v>45344</c:v>
                </c:pt>
                <c:pt idx="32">
                  <c:v>45345</c:v>
                </c:pt>
                <c:pt idx="33">
                  <c:v>45348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45362</c:v>
                </c:pt>
                <c:pt idx="44">
                  <c:v>45363</c:v>
                </c:pt>
                <c:pt idx="45">
                  <c:v>45364</c:v>
                </c:pt>
                <c:pt idx="46">
                  <c:v>45365</c:v>
                </c:pt>
                <c:pt idx="47">
                  <c:v>45366</c:v>
                </c:pt>
                <c:pt idx="48">
                  <c:v>45369</c:v>
                </c:pt>
                <c:pt idx="49">
                  <c:v>45370</c:v>
                </c:pt>
                <c:pt idx="50">
                  <c:v>45371</c:v>
                </c:pt>
              </c:numCache>
            </c:numRef>
          </c:cat>
          <c:val>
            <c:numRef>
              <c:f>原始收盘价!$E$2:$E$52</c:f>
              <c:numCache>
                <c:formatCode>#,##0.0000_ </c:formatCode>
                <c:ptCount val="51"/>
                <c:pt idx="0">
                  <c:v>7.58</c:v>
                </c:pt>
                <c:pt idx="1">
                  <c:v>7.63</c:v>
                </c:pt>
                <c:pt idx="2">
                  <c:v>7.59</c:v>
                </c:pt>
                <c:pt idx="3">
                  <c:v>7.65</c:v>
                </c:pt>
                <c:pt idx="4">
                  <c:v>7.48</c:v>
                </c:pt>
                <c:pt idx="5">
                  <c:v>7.51</c:v>
                </c:pt>
                <c:pt idx="6">
                  <c:v>7.48</c:v>
                </c:pt>
                <c:pt idx="7">
                  <c:v>7.47</c:v>
                </c:pt>
                <c:pt idx="8">
                  <c:v>7.5</c:v>
                </c:pt>
                <c:pt idx="9">
                  <c:v>7.52</c:v>
                </c:pt>
                <c:pt idx="10">
                  <c:v>7.55</c:v>
                </c:pt>
                <c:pt idx="11">
                  <c:v>7.45</c:v>
                </c:pt>
                <c:pt idx="12">
                  <c:v>7.39</c:v>
                </c:pt>
                <c:pt idx="13">
                  <c:v>7.38</c:v>
                </c:pt>
                <c:pt idx="14">
                  <c:v>7.25</c:v>
                </c:pt>
                <c:pt idx="15">
                  <c:v>7.24</c:v>
                </c:pt>
                <c:pt idx="16">
                  <c:v>7.78</c:v>
                </c:pt>
                <c:pt idx="17">
                  <c:v>8.44</c:v>
                </c:pt>
                <c:pt idx="18">
                  <c:v>8.4600000000000009</c:v>
                </c:pt>
                <c:pt idx="19">
                  <c:v>8.66</c:v>
                </c:pt>
                <c:pt idx="20">
                  <c:v>8.81</c:v>
                </c:pt>
                <c:pt idx="21">
                  <c:v>8.6</c:v>
                </c:pt>
                <c:pt idx="22">
                  <c:v>8.26</c:v>
                </c:pt>
                <c:pt idx="23">
                  <c:v>8.27</c:v>
                </c:pt>
                <c:pt idx="24">
                  <c:v>8</c:v>
                </c:pt>
                <c:pt idx="25">
                  <c:v>8.2899999999999991</c:v>
                </c:pt>
                <c:pt idx="26">
                  <c:v>8.39</c:v>
                </c:pt>
                <c:pt idx="27">
                  <c:v>8.3800000000000008</c:v>
                </c:pt>
                <c:pt idx="28">
                  <c:v>8.51</c:v>
                </c:pt>
                <c:pt idx="29">
                  <c:v>8.4700000000000006</c:v>
                </c:pt>
                <c:pt idx="30">
                  <c:v>8.73</c:v>
                </c:pt>
                <c:pt idx="31">
                  <c:v>8.76</c:v>
                </c:pt>
                <c:pt idx="32">
                  <c:v>8.75</c:v>
                </c:pt>
                <c:pt idx="33">
                  <c:v>8.48</c:v>
                </c:pt>
                <c:pt idx="34">
                  <c:v>8.5299999999999994</c:v>
                </c:pt>
                <c:pt idx="35">
                  <c:v>8.6300000000000008</c:v>
                </c:pt>
                <c:pt idx="36">
                  <c:v>8.68</c:v>
                </c:pt>
                <c:pt idx="37">
                  <c:v>8.59</c:v>
                </c:pt>
                <c:pt idx="38">
                  <c:v>8.42</c:v>
                </c:pt>
                <c:pt idx="39">
                  <c:v>8.5299999999999994</c:v>
                </c:pt>
                <c:pt idx="40">
                  <c:v>8.42</c:v>
                </c:pt>
                <c:pt idx="41">
                  <c:v>8.39</c:v>
                </c:pt>
                <c:pt idx="42">
                  <c:v>8.4700000000000006</c:v>
                </c:pt>
                <c:pt idx="43">
                  <c:v>8.5299999999999994</c:v>
                </c:pt>
                <c:pt idx="44">
                  <c:v>8.4</c:v>
                </c:pt>
                <c:pt idx="45">
                  <c:v>8.23</c:v>
                </c:pt>
                <c:pt idx="46">
                  <c:v>8.35</c:v>
                </c:pt>
                <c:pt idx="47">
                  <c:v>8.31</c:v>
                </c:pt>
                <c:pt idx="48">
                  <c:v>8.51</c:v>
                </c:pt>
                <c:pt idx="49">
                  <c:v>8.41</c:v>
                </c:pt>
                <c:pt idx="50">
                  <c:v>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3-4F9B-8991-4BA4D487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804239"/>
        <c:axId val="428787439"/>
      </c:lineChart>
      <c:dateAx>
        <c:axId val="428804239"/>
        <c:scaling>
          <c:orientation val="minMax"/>
        </c:scaling>
        <c:delete val="0"/>
        <c:axPos val="b"/>
        <c:numFmt formatCode="yyyy\-mm\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8787439"/>
        <c:crosses val="autoZero"/>
        <c:auto val="1"/>
        <c:lblOffset val="100"/>
        <c:baseTimeUnit val="days"/>
      </c:dateAx>
      <c:valAx>
        <c:axId val="428787439"/>
        <c:scaling>
          <c:orientation val="minMax"/>
          <c:max val="9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880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17</xdr:row>
      <xdr:rowOff>28574</xdr:rowOff>
    </xdr:from>
    <xdr:to>
      <xdr:col>16</xdr:col>
      <xdr:colOff>0</xdr:colOff>
      <xdr:row>33</xdr:row>
      <xdr:rowOff>171450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793CCF1-2C87-596E-C297-E55648413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285749</xdr:colOff>
      <xdr:row>0</xdr:row>
      <xdr:rowOff>133349</xdr:rowOff>
    </xdr:from>
    <xdr:to>
      <xdr:col>16</xdr:col>
      <xdr:colOff>28574</xdr:colOff>
      <xdr:row>15</xdr:row>
      <xdr:rowOff>161924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50B51A13-43AE-E7DC-6D04-7C8995924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0ED9-C57B-4944-AABA-35D98FF7FA9D}">
  <dimension ref="A1:E52"/>
  <sheetViews>
    <sheetView workbookViewId="0">
      <selection activeCell="H33" sqref="H33"/>
    </sheetView>
  </sheetViews>
  <sheetFormatPr defaultRowHeight="13.9" x14ac:dyDescent="0.4"/>
  <cols>
    <col min="1" max="1" width="14" customWidth="1"/>
  </cols>
  <sheetData>
    <row r="1" spans="1:5" x14ac:dyDescent="0.4">
      <c r="B1" s="2" t="s">
        <v>0</v>
      </c>
      <c r="C1" s="2" t="s">
        <v>3</v>
      </c>
      <c r="D1" s="2" t="s">
        <v>1</v>
      </c>
      <c r="E1" s="2" t="s">
        <v>5</v>
      </c>
    </row>
    <row r="2" spans="1:5" x14ac:dyDescent="0.4">
      <c r="A2" s="1">
        <v>45293</v>
      </c>
      <c r="B2" s="3">
        <v>9.25</v>
      </c>
      <c r="C2" s="3">
        <v>2.81</v>
      </c>
      <c r="D2" s="3">
        <v>5.67</v>
      </c>
      <c r="E2" s="3">
        <v>7.58</v>
      </c>
    </row>
    <row r="3" spans="1:5" x14ac:dyDescent="0.4">
      <c r="A3" s="1">
        <v>45294</v>
      </c>
      <c r="B3" s="3">
        <v>9.36</v>
      </c>
      <c r="C3" s="3">
        <v>2.8</v>
      </c>
      <c r="D3" s="3">
        <v>5.74</v>
      </c>
      <c r="E3" s="3">
        <v>7.63</v>
      </c>
    </row>
    <row r="4" spans="1:5" x14ac:dyDescent="0.4">
      <c r="A4" s="1">
        <v>45295</v>
      </c>
      <c r="B4" s="3">
        <v>9.4</v>
      </c>
      <c r="C4" s="3">
        <v>2.83</v>
      </c>
      <c r="D4" s="3">
        <v>5.71</v>
      </c>
      <c r="E4" s="3">
        <v>7.59</v>
      </c>
    </row>
    <row r="5" spans="1:5" x14ac:dyDescent="0.4">
      <c r="A5" s="1">
        <v>45296</v>
      </c>
      <c r="B5" s="3">
        <v>8.8800000000000008</v>
      </c>
      <c r="C5" s="3">
        <v>2.78</v>
      </c>
      <c r="D5" s="3">
        <v>5.77</v>
      </c>
      <c r="E5" s="3">
        <v>7.65</v>
      </c>
    </row>
    <row r="6" spans="1:5" x14ac:dyDescent="0.4">
      <c r="A6" s="1">
        <v>45299</v>
      </c>
      <c r="B6" s="3">
        <v>8.18</v>
      </c>
      <c r="C6" s="3">
        <v>2.81</v>
      </c>
      <c r="D6" s="3">
        <v>5.67</v>
      </c>
      <c r="E6" s="3">
        <v>7.48</v>
      </c>
    </row>
    <row r="7" spans="1:5" x14ac:dyDescent="0.4">
      <c r="A7" s="1">
        <v>45300</v>
      </c>
      <c r="B7" s="3">
        <v>7.99</v>
      </c>
      <c r="C7" s="3">
        <v>3.09</v>
      </c>
      <c r="D7" s="3">
        <v>5.73</v>
      </c>
      <c r="E7" s="3">
        <v>7.51</v>
      </c>
    </row>
    <row r="8" spans="1:5" x14ac:dyDescent="0.4">
      <c r="A8" s="1">
        <v>45301</v>
      </c>
      <c r="B8" s="3">
        <v>8.11</v>
      </c>
      <c r="C8" s="3">
        <v>2.95</v>
      </c>
      <c r="D8" s="3">
        <v>5.67</v>
      </c>
      <c r="E8" s="3">
        <v>7.48</v>
      </c>
    </row>
    <row r="9" spans="1:5" x14ac:dyDescent="0.4">
      <c r="A9" s="1">
        <v>45302</v>
      </c>
      <c r="B9" s="3">
        <v>8.0500000000000007</v>
      </c>
      <c r="C9" s="3">
        <v>3.25</v>
      </c>
      <c r="D9" s="3">
        <v>5.6</v>
      </c>
      <c r="E9" s="3">
        <v>7.47</v>
      </c>
    </row>
    <row r="10" spans="1:5" x14ac:dyDescent="0.4">
      <c r="A10" s="1">
        <v>45303</v>
      </c>
      <c r="B10" s="3">
        <v>7.1</v>
      </c>
      <c r="C10" s="3">
        <v>3.12</v>
      </c>
      <c r="D10" s="3">
        <v>5.72</v>
      </c>
      <c r="E10" s="3">
        <v>7.5</v>
      </c>
    </row>
    <row r="11" spans="1:5" x14ac:dyDescent="0.4">
      <c r="A11" s="1">
        <v>45306</v>
      </c>
      <c r="B11" s="3">
        <v>6.75</v>
      </c>
      <c r="C11" s="3">
        <v>3.06</v>
      </c>
      <c r="D11" s="3">
        <v>5.78</v>
      </c>
      <c r="E11" s="3">
        <v>7.52</v>
      </c>
    </row>
    <row r="12" spans="1:5" x14ac:dyDescent="0.4">
      <c r="A12" s="1">
        <v>45307</v>
      </c>
      <c r="B12" s="3">
        <v>7.3</v>
      </c>
      <c r="C12" s="3">
        <v>2.97</v>
      </c>
      <c r="D12" s="3">
        <v>5.78</v>
      </c>
      <c r="E12" s="3">
        <v>7.55</v>
      </c>
    </row>
    <row r="13" spans="1:5" x14ac:dyDescent="0.4">
      <c r="A13" s="1">
        <v>45308</v>
      </c>
      <c r="B13" s="3">
        <v>7.19</v>
      </c>
      <c r="C13" s="3">
        <v>3.18</v>
      </c>
      <c r="D13" s="3">
        <v>5.64</v>
      </c>
      <c r="E13" s="3">
        <v>7.45</v>
      </c>
    </row>
    <row r="14" spans="1:5" x14ac:dyDescent="0.4">
      <c r="A14" s="1">
        <v>45309</v>
      </c>
      <c r="B14" s="3">
        <v>7.4</v>
      </c>
      <c r="C14" s="3">
        <v>3.07</v>
      </c>
      <c r="D14" s="3">
        <v>5.63</v>
      </c>
      <c r="E14" s="3">
        <v>7.39</v>
      </c>
    </row>
    <row r="15" spans="1:5" x14ac:dyDescent="0.4">
      <c r="A15" s="1">
        <v>45310</v>
      </c>
      <c r="B15" s="3">
        <v>7.55</v>
      </c>
      <c r="C15" s="3">
        <v>2.94</v>
      </c>
      <c r="D15" s="3">
        <v>5.65</v>
      </c>
      <c r="E15" s="3">
        <v>7.38</v>
      </c>
    </row>
    <row r="16" spans="1:5" x14ac:dyDescent="0.4">
      <c r="A16" s="1">
        <v>45313</v>
      </c>
      <c r="B16" s="3">
        <v>7.08</v>
      </c>
      <c r="C16" s="3">
        <v>3.04</v>
      </c>
      <c r="D16" s="3">
        <v>5.59</v>
      </c>
      <c r="E16" s="3">
        <v>7.25</v>
      </c>
    </row>
    <row r="17" spans="1:5" x14ac:dyDescent="0.4">
      <c r="A17" s="1">
        <v>45314</v>
      </c>
      <c r="B17" s="3">
        <v>7.22</v>
      </c>
      <c r="C17" s="3">
        <v>2.89</v>
      </c>
      <c r="D17" s="3">
        <v>5.56</v>
      </c>
      <c r="E17" s="3">
        <v>7.24</v>
      </c>
    </row>
    <row r="18" spans="1:5" x14ac:dyDescent="0.4">
      <c r="A18" s="1">
        <v>45315</v>
      </c>
      <c r="B18" s="3">
        <v>7.35</v>
      </c>
      <c r="C18" s="3">
        <v>3.05</v>
      </c>
      <c r="D18" s="3">
        <v>6.03</v>
      </c>
      <c r="E18" s="3">
        <v>7.78</v>
      </c>
    </row>
    <row r="19" spans="1:5" x14ac:dyDescent="0.4">
      <c r="A19" s="1">
        <v>45316</v>
      </c>
      <c r="B19" s="3">
        <v>7.17</v>
      </c>
      <c r="C19" s="3">
        <v>3.14</v>
      </c>
      <c r="D19" s="3">
        <v>6.41</v>
      </c>
      <c r="E19" s="3">
        <v>8.44</v>
      </c>
    </row>
    <row r="20" spans="1:5" x14ac:dyDescent="0.4">
      <c r="A20" s="1">
        <v>45317</v>
      </c>
      <c r="B20" s="3">
        <v>7.05</v>
      </c>
      <c r="C20" s="3">
        <v>3.11</v>
      </c>
      <c r="D20" s="3">
        <v>6.4</v>
      </c>
      <c r="E20" s="3">
        <v>8.4600000000000009</v>
      </c>
    </row>
    <row r="21" spans="1:5" x14ac:dyDescent="0.4">
      <c r="A21" s="1">
        <v>45320</v>
      </c>
      <c r="B21" s="3">
        <v>6.3</v>
      </c>
      <c r="C21" s="3">
        <v>3.06</v>
      </c>
      <c r="D21" s="3">
        <v>6.49</v>
      </c>
      <c r="E21" s="3">
        <v>8.66</v>
      </c>
    </row>
    <row r="22" spans="1:5" x14ac:dyDescent="0.4">
      <c r="A22" s="1">
        <v>45321</v>
      </c>
      <c r="B22" s="3">
        <v>6.12</v>
      </c>
      <c r="C22" s="3">
        <v>3.37</v>
      </c>
      <c r="D22" s="3">
        <v>6.48</v>
      </c>
      <c r="E22" s="3">
        <v>8.81</v>
      </c>
    </row>
    <row r="23" spans="1:5" x14ac:dyDescent="0.4">
      <c r="A23" s="1">
        <v>45322</v>
      </c>
      <c r="B23" s="3">
        <v>6.22</v>
      </c>
      <c r="C23" s="3">
        <v>3.23</v>
      </c>
      <c r="D23" s="3">
        <v>6.31</v>
      </c>
      <c r="E23" s="3">
        <v>8.6</v>
      </c>
    </row>
    <row r="24" spans="1:5" x14ac:dyDescent="0.4">
      <c r="A24" s="1">
        <v>45323</v>
      </c>
      <c r="B24" s="3">
        <v>6.58</v>
      </c>
      <c r="C24" s="3">
        <v>3.27</v>
      </c>
      <c r="D24" s="3">
        <v>6.15</v>
      </c>
      <c r="E24" s="3">
        <v>8.26</v>
      </c>
    </row>
    <row r="25" spans="1:5" x14ac:dyDescent="0.4">
      <c r="A25" s="1">
        <v>45324</v>
      </c>
      <c r="B25" s="3">
        <v>8.5500000000000007</v>
      </c>
      <c r="C25" s="3">
        <v>2.95</v>
      </c>
      <c r="D25" s="3">
        <v>6.21</v>
      </c>
      <c r="E25" s="3">
        <v>8.27</v>
      </c>
    </row>
    <row r="26" spans="1:5" x14ac:dyDescent="0.4">
      <c r="A26" s="1">
        <v>45327</v>
      </c>
      <c r="B26" s="3">
        <v>11.11</v>
      </c>
      <c r="C26" s="3">
        <v>2.66</v>
      </c>
      <c r="D26" s="3">
        <v>6.05</v>
      </c>
      <c r="E26" s="3">
        <v>8</v>
      </c>
    </row>
    <row r="27" spans="1:5" x14ac:dyDescent="0.4">
      <c r="A27" s="1">
        <v>45328</v>
      </c>
      <c r="B27" s="3">
        <v>14.44</v>
      </c>
      <c r="C27" s="3">
        <v>2.63</v>
      </c>
      <c r="D27" s="3">
        <v>6.22</v>
      </c>
      <c r="E27" s="3">
        <v>8.2899999999999991</v>
      </c>
    </row>
    <row r="28" spans="1:5" x14ac:dyDescent="0.4">
      <c r="A28" s="1">
        <v>45329</v>
      </c>
      <c r="B28" s="3">
        <v>12.6</v>
      </c>
      <c r="C28" s="3">
        <v>2.52</v>
      </c>
      <c r="D28" s="3">
        <v>6.34</v>
      </c>
      <c r="E28" s="3">
        <v>8.39</v>
      </c>
    </row>
    <row r="29" spans="1:5" x14ac:dyDescent="0.4">
      <c r="A29" s="1">
        <v>45330</v>
      </c>
      <c r="B29" s="3">
        <v>10.1</v>
      </c>
      <c r="C29" s="3">
        <v>2.66</v>
      </c>
      <c r="D29" s="3">
        <v>6.33</v>
      </c>
      <c r="E29" s="3">
        <v>8.3800000000000008</v>
      </c>
    </row>
    <row r="30" spans="1:5" x14ac:dyDescent="0.4">
      <c r="A30" s="1">
        <v>45341</v>
      </c>
      <c r="B30" s="3">
        <v>10.8</v>
      </c>
      <c r="C30" s="3">
        <v>2.71</v>
      </c>
      <c r="D30" s="3">
        <v>6.34</v>
      </c>
      <c r="E30" s="3">
        <v>8.51</v>
      </c>
    </row>
    <row r="31" spans="1:5" x14ac:dyDescent="0.4">
      <c r="A31" s="1">
        <v>45342</v>
      </c>
      <c r="B31" s="3">
        <v>10.86</v>
      </c>
      <c r="C31" s="3">
        <v>2.74</v>
      </c>
      <c r="D31" s="3">
        <v>6.35</v>
      </c>
      <c r="E31" s="3">
        <v>8.4700000000000006</v>
      </c>
    </row>
    <row r="32" spans="1:5" x14ac:dyDescent="0.4">
      <c r="A32" s="1">
        <v>45343</v>
      </c>
      <c r="B32" s="3">
        <v>11.25</v>
      </c>
      <c r="C32" s="3">
        <v>2.75</v>
      </c>
      <c r="D32" s="3">
        <v>6.46</v>
      </c>
      <c r="E32" s="3">
        <v>8.73</v>
      </c>
    </row>
    <row r="33" spans="1:5" x14ac:dyDescent="0.4">
      <c r="A33" s="1">
        <v>45344</v>
      </c>
      <c r="B33" s="3">
        <v>11.53</v>
      </c>
      <c r="C33" s="3">
        <v>2.77</v>
      </c>
      <c r="D33" s="3">
        <v>6.47</v>
      </c>
      <c r="E33" s="3">
        <v>8.76</v>
      </c>
    </row>
    <row r="34" spans="1:5" x14ac:dyDescent="0.4">
      <c r="A34" s="1">
        <v>45345</v>
      </c>
      <c r="B34" s="3">
        <v>11.45</v>
      </c>
      <c r="C34" s="3">
        <v>2.8</v>
      </c>
      <c r="D34" s="3">
        <v>6.43</v>
      </c>
      <c r="E34" s="3">
        <v>8.75</v>
      </c>
    </row>
    <row r="35" spans="1:5" x14ac:dyDescent="0.4">
      <c r="A35" s="1">
        <v>45348</v>
      </c>
      <c r="B35" s="3">
        <v>10.91</v>
      </c>
      <c r="C35" s="3">
        <v>3.08</v>
      </c>
      <c r="D35" s="3">
        <v>6.27</v>
      </c>
      <c r="E35" s="3">
        <v>8.48</v>
      </c>
    </row>
    <row r="36" spans="1:5" x14ac:dyDescent="0.4">
      <c r="A36" s="1">
        <v>45349</v>
      </c>
      <c r="B36" s="3">
        <v>12</v>
      </c>
      <c r="C36" s="3">
        <v>3.19</v>
      </c>
      <c r="D36" s="3">
        <v>6.29</v>
      </c>
      <c r="E36" s="3">
        <v>8.5299999999999994</v>
      </c>
    </row>
    <row r="37" spans="1:5" x14ac:dyDescent="0.4">
      <c r="A37" s="1">
        <v>45350</v>
      </c>
      <c r="B37" s="3">
        <v>11.4</v>
      </c>
      <c r="C37" s="3">
        <v>3.05</v>
      </c>
      <c r="D37" s="3">
        <v>6.32</v>
      </c>
      <c r="E37" s="3">
        <v>8.6300000000000008</v>
      </c>
    </row>
    <row r="38" spans="1:5" x14ac:dyDescent="0.4">
      <c r="A38" s="1">
        <v>45351</v>
      </c>
      <c r="B38" s="3">
        <v>11.7</v>
      </c>
      <c r="C38" s="3">
        <v>3.14</v>
      </c>
      <c r="D38" s="3">
        <v>6.35</v>
      </c>
      <c r="E38" s="3">
        <v>8.68</v>
      </c>
    </row>
    <row r="39" spans="1:5" x14ac:dyDescent="0.4">
      <c r="A39" s="1">
        <v>45352</v>
      </c>
      <c r="B39" s="3">
        <v>11.19</v>
      </c>
      <c r="C39" s="3">
        <v>3.1</v>
      </c>
      <c r="D39" s="3">
        <v>6.34</v>
      </c>
      <c r="E39" s="3">
        <v>8.59</v>
      </c>
    </row>
    <row r="40" spans="1:5" x14ac:dyDescent="0.4">
      <c r="A40" s="1">
        <v>45355</v>
      </c>
      <c r="B40" s="3">
        <v>10.64</v>
      </c>
      <c r="C40" s="3">
        <v>3.14</v>
      </c>
      <c r="D40" s="3">
        <v>6.26</v>
      </c>
      <c r="E40" s="3">
        <v>8.42</v>
      </c>
    </row>
    <row r="41" spans="1:5" x14ac:dyDescent="0.4">
      <c r="A41" s="1">
        <v>45356</v>
      </c>
      <c r="B41" s="3">
        <v>11.32</v>
      </c>
      <c r="C41" s="3">
        <v>3.08</v>
      </c>
      <c r="D41" s="3">
        <v>6.49</v>
      </c>
      <c r="E41" s="3">
        <v>8.5299999999999994</v>
      </c>
    </row>
    <row r="42" spans="1:5" x14ac:dyDescent="0.4">
      <c r="A42" s="1">
        <v>45357</v>
      </c>
      <c r="B42" s="3">
        <v>11.16</v>
      </c>
      <c r="C42" s="3">
        <v>3.14</v>
      </c>
      <c r="D42" s="3">
        <v>6.42</v>
      </c>
      <c r="E42" s="3">
        <v>8.42</v>
      </c>
    </row>
    <row r="43" spans="1:5" x14ac:dyDescent="0.4">
      <c r="A43" s="1">
        <v>45358</v>
      </c>
      <c r="B43" s="3">
        <v>10.25</v>
      </c>
      <c r="C43" s="3">
        <v>3.2</v>
      </c>
      <c r="D43" s="3">
        <v>6.45</v>
      </c>
      <c r="E43" s="3">
        <v>8.39</v>
      </c>
    </row>
    <row r="44" spans="1:5" x14ac:dyDescent="0.4">
      <c r="A44" s="1">
        <v>45359</v>
      </c>
      <c r="B44" s="3">
        <v>10.17</v>
      </c>
      <c r="C44" s="3">
        <v>3.18</v>
      </c>
      <c r="D44" s="3">
        <v>6.5</v>
      </c>
      <c r="E44" s="3">
        <v>8.4700000000000006</v>
      </c>
    </row>
    <row r="45" spans="1:5" x14ac:dyDescent="0.4">
      <c r="A45" s="1">
        <v>45362</v>
      </c>
      <c r="B45" s="3">
        <v>10.27</v>
      </c>
      <c r="C45" s="3">
        <v>3.19</v>
      </c>
      <c r="D45" s="3">
        <v>6.52</v>
      </c>
      <c r="E45" s="3">
        <v>8.5299999999999994</v>
      </c>
    </row>
    <row r="46" spans="1:5" x14ac:dyDescent="0.4">
      <c r="A46" s="1">
        <v>45363</v>
      </c>
      <c r="B46" s="3">
        <v>10.3</v>
      </c>
      <c r="C46" s="3">
        <v>3.16</v>
      </c>
      <c r="D46" s="3">
        <v>6.41</v>
      </c>
      <c r="E46" s="3">
        <v>8.4</v>
      </c>
    </row>
    <row r="47" spans="1:5" x14ac:dyDescent="0.4">
      <c r="A47" s="1">
        <v>45364</v>
      </c>
      <c r="B47" s="3">
        <v>10.039999999999999</v>
      </c>
      <c r="C47" s="3">
        <v>3.15</v>
      </c>
      <c r="D47" s="3">
        <v>6.35</v>
      </c>
      <c r="E47" s="3">
        <v>8.23</v>
      </c>
    </row>
    <row r="48" spans="1:5" x14ac:dyDescent="0.4">
      <c r="A48" s="1">
        <v>45365</v>
      </c>
      <c r="B48" s="3">
        <v>9.58</v>
      </c>
      <c r="C48" s="3">
        <v>3.17</v>
      </c>
      <c r="D48" s="3">
        <v>6.57</v>
      </c>
      <c r="E48" s="3">
        <v>8.35</v>
      </c>
    </row>
    <row r="49" spans="1:5" x14ac:dyDescent="0.4">
      <c r="A49" s="1">
        <v>45366</v>
      </c>
      <c r="B49" s="3">
        <v>10.15</v>
      </c>
      <c r="C49" s="3">
        <v>3.24</v>
      </c>
      <c r="D49" s="3">
        <v>6.54</v>
      </c>
      <c r="E49" s="3">
        <v>8.31</v>
      </c>
    </row>
    <row r="50" spans="1:5" x14ac:dyDescent="0.4">
      <c r="A50" s="1">
        <v>45369</v>
      </c>
      <c r="B50" s="3">
        <v>10.15</v>
      </c>
      <c r="C50" s="3">
        <v>3.26</v>
      </c>
      <c r="D50" s="3">
        <v>6.85</v>
      </c>
      <c r="E50" s="3">
        <v>8.51</v>
      </c>
    </row>
    <row r="51" spans="1:5" x14ac:dyDescent="0.4">
      <c r="A51" s="1">
        <v>45370</v>
      </c>
      <c r="B51" s="3">
        <v>9.9</v>
      </c>
      <c r="C51" s="3">
        <v>3.19</v>
      </c>
      <c r="D51" s="3">
        <v>6.77</v>
      </c>
      <c r="E51" s="3">
        <v>8.41</v>
      </c>
    </row>
    <row r="52" spans="1:5" x14ac:dyDescent="0.4">
      <c r="A52" s="1">
        <v>45371</v>
      </c>
      <c r="B52" s="3">
        <v>9.86</v>
      </c>
      <c r="C52" s="3">
        <v>3.32</v>
      </c>
      <c r="D52" s="3">
        <v>6.88</v>
      </c>
      <c r="E52" s="3">
        <v>8.48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7459-99B3-44B5-96EC-65B07154717A}">
  <dimension ref="A1:K128"/>
  <sheetViews>
    <sheetView tabSelected="1" workbookViewId="0">
      <selection activeCell="K56" sqref="K56"/>
    </sheetView>
  </sheetViews>
  <sheetFormatPr defaultRowHeight="13.9" x14ac:dyDescent="0.4"/>
  <cols>
    <col min="1" max="1" width="16" customWidth="1"/>
    <col min="2" max="2" width="13.1328125" customWidth="1"/>
    <col min="3" max="3" width="10.06640625" bestFit="1" customWidth="1"/>
    <col min="4" max="4" width="14.59765625" customWidth="1"/>
    <col min="5" max="5" width="10.6640625" customWidth="1"/>
    <col min="7" max="7" width="15.19921875" customWidth="1"/>
    <col min="8" max="8" width="12.6640625" customWidth="1"/>
    <col min="11" max="11" width="21.1328125" bestFit="1" customWidth="1"/>
  </cols>
  <sheetData>
    <row r="1" spans="1:8" ht="27.75" x14ac:dyDescent="0.4">
      <c r="B1" s="2" t="s">
        <v>0</v>
      </c>
      <c r="C1" s="2" t="s">
        <v>3</v>
      </c>
      <c r="D1" s="2" t="s">
        <v>1</v>
      </c>
      <c r="E1" s="2" t="s">
        <v>5</v>
      </c>
      <c r="H1" s="13" t="s">
        <v>13</v>
      </c>
    </row>
    <row r="2" spans="1:8" x14ac:dyDescent="0.4">
      <c r="A2" s="1">
        <v>45294</v>
      </c>
      <c r="B2" s="4">
        <f>LN(原始收盘价!B3/原始收盘价!B2)</f>
        <v>1.1821738965166733E-2</v>
      </c>
      <c r="C2" s="4">
        <f>LN(原始收盘价!C3/原始收盘价!C2)</f>
        <v>-3.5650661644962569E-3</v>
      </c>
      <c r="D2" s="4">
        <f>LN(原始收盘价!D3/原始收盘价!D2)</f>
        <v>1.2270092591814401E-2</v>
      </c>
      <c r="E2" s="4">
        <f>LN(原始收盘价!E3/原始收盘价!E2)</f>
        <v>6.5746456420853853E-3</v>
      </c>
      <c r="H2" s="7">
        <f>B2*0.2+C2*0.8</f>
        <v>-4.8770513856365898E-4</v>
      </c>
    </row>
    <row r="3" spans="1:8" hidden="1" x14ac:dyDescent="0.4">
      <c r="A3" s="1">
        <v>45295</v>
      </c>
      <c r="B3" s="4">
        <f>LN(原始收盘价!B4/原始收盘价!B3)</f>
        <v>4.2643987864577392E-3</v>
      </c>
      <c r="C3" s="4">
        <f>LN(原始收盘价!C4/原始收盘价!C3)</f>
        <v>1.0657294473988199E-2</v>
      </c>
      <c r="D3" s="4">
        <f>LN(原始收盘价!D4/原始收盘价!D3)</f>
        <v>-5.2401866635562698E-3</v>
      </c>
      <c r="E3" s="4">
        <f>LN(原始收盘价!E4/原始收盘价!E3)</f>
        <v>-5.2562538888270638E-3</v>
      </c>
      <c r="H3" s="7">
        <f t="shared" ref="H3:H51" si="0">B3*0.2+C3*0.8</f>
        <v>9.3787153364821071E-3</v>
      </c>
    </row>
    <row r="4" spans="1:8" hidden="1" x14ac:dyDescent="0.4">
      <c r="A4" s="1">
        <v>45296</v>
      </c>
      <c r="B4" s="4">
        <f>LN(原始收盘价!B5/原始收盘价!B4)</f>
        <v>-5.6908132271879484E-2</v>
      </c>
      <c r="C4" s="4">
        <f>LN(原始收盘价!C5/原始收盘价!C4)</f>
        <v>-1.7825783952600687E-2</v>
      </c>
      <c r="D4" s="4">
        <f>LN(原始收盘价!D5/原始收盘价!D4)</f>
        <v>1.0453056852089221E-2</v>
      </c>
      <c r="E4" s="4">
        <f>LN(原始收盘价!E5/原始收盘价!E4)</f>
        <v>7.8740564309060859E-3</v>
      </c>
      <c r="H4" s="7">
        <f t="shared" si="0"/>
        <v>-2.5642253616456445E-2</v>
      </c>
    </row>
    <row r="5" spans="1:8" hidden="1" x14ac:dyDescent="0.4">
      <c r="A5" s="1">
        <v>45299</v>
      </c>
      <c r="B5" s="4">
        <f>LN(原始收盘价!B6/原始收盘价!B5)</f>
        <v>-8.2109406389423101E-2</v>
      </c>
      <c r="C5" s="4">
        <f>LN(原始收盘价!C6/原始收盘价!C5)</f>
        <v>1.0733555643108851E-2</v>
      </c>
      <c r="D5" s="4">
        <f>LN(原始收盘价!D6/原始收盘价!D5)</f>
        <v>-1.7482962780347455E-2</v>
      </c>
      <c r="E5" s="4">
        <f>LN(原始收盘价!E6/原始收盘价!E5)</f>
        <v>-2.2472855852058628E-2</v>
      </c>
      <c r="H5" s="7">
        <f t="shared" si="0"/>
        <v>-7.8350367633975397E-3</v>
      </c>
    </row>
    <row r="6" spans="1:8" hidden="1" x14ac:dyDescent="0.4">
      <c r="A6" s="1">
        <v>45300</v>
      </c>
      <c r="B6" s="4">
        <f>LN(原始收盘价!B7/原始收盘价!B6)</f>
        <v>-2.3501390836472357E-2</v>
      </c>
      <c r="C6" s="4">
        <f>LN(原始收盘价!C7/原始收盘价!C6)</f>
        <v>9.4986607563999612E-2</v>
      </c>
      <c r="D6" s="4">
        <f>LN(原始收盘价!D7/原始收盘价!D6)</f>
        <v>1.0526412986987603E-2</v>
      </c>
      <c r="E6" s="4">
        <f>LN(原始收盘价!E7/原始收盘价!E6)</f>
        <v>4.0026737896574063E-3</v>
      </c>
      <c r="H6" s="7">
        <f t="shared" si="0"/>
        <v>7.1289007883905228E-2</v>
      </c>
    </row>
    <row r="7" spans="1:8" hidden="1" x14ac:dyDescent="0.4">
      <c r="A7" s="1">
        <v>45301</v>
      </c>
      <c r="B7" s="4">
        <f>LN(原始收盘价!B8/原始收盘价!B7)</f>
        <v>1.490710834913816E-2</v>
      </c>
      <c r="C7" s="4">
        <f>LN(原始收盘价!C8/原始收盘价!C7)</f>
        <v>-4.6365920557925537E-2</v>
      </c>
      <c r="D7" s="4">
        <f>LN(原始收盘价!D8/原始收盘价!D7)</f>
        <v>-1.0526412986987617E-2</v>
      </c>
      <c r="E7" s="4">
        <f>LN(原始收盘价!E8/原始收盘价!E7)</f>
        <v>-4.0026737896574445E-3</v>
      </c>
      <c r="H7" s="7">
        <f t="shared" si="0"/>
        <v>-3.4111314776512802E-2</v>
      </c>
    </row>
    <row r="8" spans="1:8" hidden="1" x14ac:dyDescent="0.4">
      <c r="A8" s="1">
        <v>45302</v>
      </c>
      <c r="B8" s="4">
        <f>LN(原始收盘价!B9/原始收盘价!B8)</f>
        <v>-7.4257766968494265E-3</v>
      </c>
      <c r="C8" s="4">
        <f>LN(原始收盘价!C9/原始收盘价!C8)</f>
        <v>9.6849825989917621E-2</v>
      </c>
      <c r="D8" s="4">
        <f>LN(原始收盘价!D9/原始收盘价!D8)</f>
        <v>-1.2422519998557209E-2</v>
      </c>
      <c r="E8" s="4">
        <f>LN(原始收盘价!E9/原始收盘价!E8)</f>
        <v>-1.3377928416600535E-3</v>
      </c>
      <c r="H8" s="7">
        <f t="shared" si="0"/>
        <v>7.5994705452564218E-2</v>
      </c>
    </row>
    <row r="9" spans="1:8" hidden="1" x14ac:dyDescent="0.4">
      <c r="A9" s="1">
        <v>45303</v>
      </c>
      <c r="B9" s="4">
        <f>LN(原始收盘价!B10/原始收盘价!B9)</f>
        <v>-0.12557730738320239</v>
      </c>
      <c r="C9" s="4">
        <f>LN(原始收盘价!C10/原始收盘价!C9)</f>
        <v>-4.0821994520255048E-2</v>
      </c>
      <c r="D9" s="4">
        <f>LN(原始收盘价!D10/原始收盘价!D9)</f>
        <v>2.1202207650602906E-2</v>
      </c>
      <c r="E9" s="4">
        <f>LN(原始收盘价!E10/原始收盘价!E9)</f>
        <v>4.0080213975388678E-3</v>
      </c>
      <c r="H9" s="7">
        <f t="shared" si="0"/>
        <v>-5.7773057092844513E-2</v>
      </c>
    </row>
    <row r="10" spans="1:8" hidden="1" x14ac:dyDescent="0.4">
      <c r="A10" s="1">
        <v>45306</v>
      </c>
      <c r="B10" s="4">
        <f>LN(原始收盘价!B11/原始收盘价!B10)</f>
        <v>-5.0552279162831212E-2</v>
      </c>
      <c r="C10" s="4">
        <f>LN(原始收盘价!C11/原始收盘价!C10)</f>
        <v>-1.9418085857101627E-2</v>
      </c>
      <c r="D10" s="4">
        <f>LN(原始收盘价!D11/原始收盘价!D10)</f>
        <v>1.0434877292579714E-2</v>
      </c>
      <c r="E10" s="4">
        <f>LN(原始收盘价!E11/原始收盘价!E10)</f>
        <v>2.6631174194836284E-3</v>
      </c>
      <c r="H10" s="7">
        <f t="shared" si="0"/>
        <v>-2.5644924518247545E-2</v>
      </c>
    </row>
    <row r="11" spans="1:8" hidden="1" x14ac:dyDescent="0.4">
      <c r="A11" s="1">
        <v>45307</v>
      </c>
      <c r="B11" s="4">
        <f>LN(原始收盘价!B12/原始收盘价!B11)</f>
        <v>7.8331843269906998E-2</v>
      </c>
      <c r="C11" s="4">
        <f>LN(原始收盘价!C12/原始收盘价!C11)</f>
        <v>-2.985296314968116E-2</v>
      </c>
      <c r="D11" s="4">
        <f>LN(原始收盘价!D12/原始收盘价!D11)</f>
        <v>0</v>
      </c>
      <c r="E11" s="4">
        <f>LN(原始收盘价!E12/原始收盘价!E11)</f>
        <v>3.9814252991848221E-3</v>
      </c>
      <c r="H11" s="7">
        <f t="shared" si="0"/>
        <v>-8.2160018657635274E-3</v>
      </c>
    </row>
    <row r="12" spans="1:8" hidden="1" x14ac:dyDescent="0.4">
      <c r="A12" s="1">
        <v>45308</v>
      </c>
      <c r="B12" s="4">
        <f>LN(原始收盘价!B13/原始收盘价!B12)</f>
        <v>-1.5183176421390006E-2</v>
      </c>
      <c r="C12" s="4">
        <f>LN(原始收盘价!C13/原始收盘价!C12)</f>
        <v>6.8319243977477226E-2</v>
      </c>
      <c r="D12" s="4">
        <f>LN(原始收盘价!D13/原始收盘价!D12)</f>
        <v>-2.4519617174318727E-2</v>
      </c>
      <c r="E12" s="4">
        <f>LN(原始收盘价!E13/原始收盘价!E12)</f>
        <v>-1.3333530869465144E-2</v>
      </c>
      <c r="H12" s="7">
        <f t="shared" si="0"/>
        <v>5.1618759897703786E-2</v>
      </c>
    </row>
    <row r="13" spans="1:8" hidden="1" x14ac:dyDescent="0.4">
      <c r="A13" s="1">
        <v>45309</v>
      </c>
      <c r="B13" s="4">
        <f>LN(原始收盘价!B14/原始收盘价!B13)</f>
        <v>2.8788828477168783E-2</v>
      </c>
      <c r="C13" s="4">
        <f>LN(原始收盘价!C14/原始收盘价!C13)</f>
        <v>-3.5203635192979789E-2</v>
      </c>
      <c r="D13" s="4">
        <f>LN(原始收盘价!D14/原始收盘价!D13)</f>
        <v>-1.7746233583684897E-3</v>
      </c>
      <c r="E13" s="4">
        <f>LN(原始收盘价!E14/原始收盘价!E13)</f>
        <v>-8.0862974313578185E-3</v>
      </c>
      <c r="H13" s="7">
        <f t="shared" si="0"/>
        <v>-2.2405142458950075E-2</v>
      </c>
    </row>
    <row r="14" spans="1:8" hidden="1" x14ac:dyDescent="0.4">
      <c r="A14" s="1">
        <v>45310</v>
      </c>
      <c r="B14" s="4">
        <f>LN(原始收盘价!B15/原始收盘价!B14)</f>
        <v>2.0067563050809173E-2</v>
      </c>
      <c r="C14" s="4">
        <f>LN(原始收盘价!C15/原始收盘价!C14)</f>
        <v>-4.326798024851556E-2</v>
      </c>
      <c r="D14" s="4">
        <f>LN(原始收盘价!D15/原始收盘价!D14)</f>
        <v>3.5461030067507116E-3</v>
      </c>
      <c r="E14" s="4">
        <f>LN(原始收盘价!E15/原始收盘价!E14)</f>
        <v>-1.3540963477292579E-3</v>
      </c>
      <c r="H14" s="7">
        <f t="shared" si="0"/>
        <v>-3.0600871588650616E-2</v>
      </c>
    </row>
    <row r="15" spans="1:8" hidden="1" x14ac:dyDescent="0.4">
      <c r="A15" s="1">
        <v>45313</v>
      </c>
      <c r="B15" s="4">
        <f>LN(原始收盘价!B16/原始收盘价!B15)</f>
        <v>-6.4273655555304898E-2</v>
      </c>
      <c r="C15" s="4">
        <f>LN(原始收盘价!C16/原始收盘价!C15)</f>
        <v>3.3447934067540125E-2</v>
      </c>
      <c r="D15" s="4">
        <f>LN(原始收盘价!D16/原始收盘价!D15)</f>
        <v>-1.0676257991341868E-2</v>
      </c>
      <c r="E15" s="4">
        <f>LN(原始收盘价!E16/原始收盘价!E15)</f>
        <v>-1.7772169745797761E-2</v>
      </c>
      <c r="H15" s="7">
        <f t="shared" si="0"/>
        <v>1.3903616142971122E-2</v>
      </c>
    </row>
    <row r="16" spans="1:8" hidden="1" x14ac:dyDescent="0.4">
      <c r="A16" s="1">
        <v>45314</v>
      </c>
      <c r="B16" s="4">
        <f>LN(原始收盘价!B17/原始收盘价!B16)</f>
        <v>1.9581045199106344E-2</v>
      </c>
      <c r="C16" s="4">
        <f>LN(原始收盘价!C17/原始收盘价!C16)</f>
        <v>-5.0601013293789493E-2</v>
      </c>
      <c r="D16" s="4">
        <f>LN(原始收盘价!D17/原始收盘价!D16)</f>
        <v>-5.3811789045168186E-3</v>
      </c>
      <c r="E16" s="4">
        <f>LN(原始收盘价!E17/原始收盘价!E16)</f>
        <v>-1.3802624689583467E-3</v>
      </c>
      <c r="H16" s="7">
        <f t="shared" si="0"/>
        <v>-3.6564601595210328E-2</v>
      </c>
    </row>
    <row r="17" spans="1:8" hidden="1" x14ac:dyDescent="0.4">
      <c r="A17" s="1">
        <v>45315</v>
      </c>
      <c r="B17" s="4">
        <f>LN(原始收盘价!B18/原始收盘价!B17)</f>
        <v>1.7845360320010387E-2</v>
      </c>
      <c r="C17" s="4">
        <f>LN(原始收盘价!C18/原始收盘价!C17)</f>
        <v>5.3885088494979423E-2</v>
      </c>
      <c r="D17" s="4">
        <f>LN(原始收盘价!D18/原始收盘价!D17)</f>
        <v>8.1148902476603196E-2</v>
      </c>
      <c r="E17" s="4">
        <f>LN(原始收盘价!E18/原始收盘价!E17)</f>
        <v>7.1935131792675314E-2</v>
      </c>
      <c r="H17" s="7">
        <f t="shared" si="0"/>
        <v>4.6677142859985615E-2</v>
      </c>
    </row>
    <row r="18" spans="1:8" hidden="1" x14ac:dyDescent="0.4">
      <c r="A18" s="1">
        <v>45316</v>
      </c>
      <c r="B18" s="4">
        <f>LN(原始收盘价!B19/原始收盘价!B18)</f>
        <v>-2.4794658613216277E-2</v>
      </c>
      <c r="C18" s="4">
        <f>LN(原始收盘价!C19/原始收盘价!C18)</f>
        <v>2.9081209300841817E-2</v>
      </c>
      <c r="D18" s="4">
        <f>LN(原始收盘价!D19/原始收盘价!D18)</f>
        <v>6.1112260193484536E-2</v>
      </c>
      <c r="E18" s="4">
        <f>LN(原始收盘价!E19/原始收盘价!E18)</f>
        <v>8.1425970417565358E-2</v>
      </c>
      <c r="H18" s="7">
        <f t="shared" si="0"/>
        <v>1.8306035718030196E-2</v>
      </c>
    </row>
    <row r="19" spans="1:8" hidden="1" x14ac:dyDescent="0.4">
      <c r="A19" s="1">
        <v>45317</v>
      </c>
      <c r="B19" s="4">
        <f>LN(原始收盘价!B20/原始收盘价!B19)</f>
        <v>-1.6878037787351748E-2</v>
      </c>
      <c r="C19" s="4">
        <f>LN(原始收盘价!C20/原始收盘价!C19)</f>
        <v>-9.6000737290193421E-3</v>
      </c>
      <c r="D19" s="4">
        <f>LN(原始收盘价!D20/原始收盘价!D19)</f>
        <v>-1.5612805669524645E-3</v>
      </c>
      <c r="E19" s="4">
        <f>LN(原始收盘价!E20/原始收盘价!E19)</f>
        <v>2.3668650102662441E-3</v>
      </c>
      <c r="H19" s="7">
        <f t="shared" si="0"/>
        <v>-1.1055666540685825E-2</v>
      </c>
    </row>
    <row r="20" spans="1:8" hidden="1" x14ac:dyDescent="0.4">
      <c r="A20" s="1">
        <v>45320</v>
      </c>
      <c r="B20" s="4">
        <f>LN(原始收盘价!B21/原始收盘价!B20)</f>
        <v>-0.11247798342669033</v>
      </c>
      <c r="C20" s="4">
        <f>LN(原始收盘价!C21/原始收盘价!C20)</f>
        <v>-1.620781022685331E-2</v>
      </c>
      <c r="D20" s="4">
        <f>LN(原始收盘价!D21/原始收盘价!D20)</f>
        <v>1.3964540350372322E-2</v>
      </c>
      <c r="E20" s="4">
        <f>LN(原始收盘价!E21/原始收盘价!E20)</f>
        <v>2.3365548956211693E-2</v>
      </c>
      <c r="H20" s="7">
        <f t="shared" si="0"/>
        <v>-3.5461844866820719E-2</v>
      </c>
    </row>
    <row r="21" spans="1:8" hidden="1" x14ac:dyDescent="0.4">
      <c r="A21" s="1">
        <v>45321</v>
      </c>
      <c r="B21" s="4">
        <f>LN(原始收盘价!B22/原始收盘价!B21)</f>
        <v>-2.8987536873252298E-2</v>
      </c>
      <c r="C21" s="4">
        <f>LN(原始收盘价!C22/原始收盘价!C21)</f>
        <v>9.6497828399981028E-2</v>
      </c>
      <c r="D21" s="4">
        <f>LN(原始收盘价!D22/原始收盘价!D21)</f>
        <v>-1.5420203518152259E-3</v>
      </c>
      <c r="E21" s="4">
        <f>LN(原始收盘价!E22/原始收盘价!E21)</f>
        <v>1.7172717373744387E-2</v>
      </c>
      <c r="H21" s="7">
        <f t="shared" si="0"/>
        <v>7.1400755345334369E-2</v>
      </c>
    </row>
    <row r="22" spans="1:8" hidden="1" x14ac:dyDescent="0.4">
      <c r="A22" s="1">
        <v>45322</v>
      </c>
      <c r="B22" s="4">
        <f>LN(原始收盘价!B23/原始收盘价!B22)</f>
        <v>1.6207810226853303E-2</v>
      </c>
      <c r="C22" s="4">
        <f>LN(原始收盘价!C23/原始收盘价!C22)</f>
        <v>-4.2430607129705172E-2</v>
      </c>
      <c r="D22" s="4">
        <f>LN(原始收盘价!D23/原始收盘价!D22)</f>
        <v>-2.6584833811061657E-2</v>
      </c>
      <c r="E22" s="4">
        <f>LN(原始收盘价!E23/原始收盘价!E22)</f>
        <v>-2.4125236688626234E-2</v>
      </c>
      <c r="H22" s="7">
        <f t="shared" si="0"/>
        <v>-3.0702923658393479E-2</v>
      </c>
    </row>
    <row r="23" spans="1:8" hidden="1" x14ac:dyDescent="0.4">
      <c r="A23" s="1">
        <v>45323</v>
      </c>
      <c r="B23" s="4">
        <f>LN(原始收盘价!B24/原始收盘价!B23)</f>
        <v>5.6264838586137844E-2</v>
      </c>
      <c r="C23" s="4">
        <f>LN(原始收盘价!C24/原始收盘价!C23)</f>
        <v>1.2307847674596773E-2</v>
      </c>
      <c r="D23" s="4">
        <f>LN(原始收盘价!D24/原始收盘价!D23)</f>
        <v>-2.5683594734695118E-2</v>
      </c>
      <c r="E23" s="4">
        <f>LN(原始收盘价!E24/原始收盘价!E23)</f>
        <v>-4.0337615726575286E-2</v>
      </c>
      <c r="H23" s="7">
        <f t="shared" si="0"/>
        <v>2.1099245856904987E-2</v>
      </c>
    </row>
    <row r="24" spans="1:8" hidden="1" x14ac:dyDescent="0.4">
      <c r="A24" s="1">
        <v>45324</v>
      </c>
      <c r="B24" s="4">
        <f>LN(原始收盘价!B25/原始收盘价!B24)</f>
        <v>0.26189653761144305</v>
      </c>
      <c r="C24" s="4">
        <f>LN(原始收盘价!C25/原始收盘价!C24)</f>
        <v>-0.1029848145574335</v>
      </c>
      <c r="D24" s="4">
        <f>LN(原始收盘价!D25/原始收盘价!D24)</f>
        <v>9.7088141269609032E-3</v>
      </c>
      <c r="E24" s="4">
        <f>LN(原始收盘价!E25/原始收盘价!E24)</f>
        <v>1.2099215027131511E-3</v>
      </c>
      <c r="H24" s="7">
        <f t="shared" si="0"/>
        <v>-3.0008544123658193E-2</v>
      </c>
    </row>
    <row r="25" spans="1:8" hidden="1" x14ac:dyDescent="0.4">
      <c r="A25" s="1">
        <v>45327</v>
      </c>
      <c r="B25" s="4">
        <f>LN(原始收盘价!B26/原始收盘价!B25)</f>
        <v>0.26191432070286969</v>
      </c>
      <c r="C25" s="4">
        <f>LN(原始收盘价!C26/原始收盘价!C25)</f>
        <v>-0.10347904755812076</v>
      </c>
      <c r="D25" s="4">
        <f>LN(原始收盘价!D26/原始收盘价!D25)</f>
        <v>-2.6102623902637307E-2</v>
      </c>
      <c r="E25" s="4">
        <f>LN(原始收盘价!E26/原始收盘价!E25)</f>
        <v>-3.3192967355763971E-2</v>
      </c>
      <c r="H25" s="7">
        <f t="shared" si="0"/>
        <v>-3.0400373905922679E-2</v>
      </c>
    </row>
    <row r="26" spans="1:8" hidden="1" x14ac:dyDescent="0.4">
      <c r="A26" s="1">
        <v>45328</v>
      </c>
      <c r="B26" s="4">
        <f>LN(原始收盘价!B27/原始收盘价!B26)</f>
        <v>0.26215652981314158</v>
      </c>
      <c r="C26" s="4">
        <f>LN(原始收盘价!C27/原始收盘价!C26)</f>
        <v>-1.1342276603934607E-2</v>
      </c>
      <c r="D26" s="4">
        <f>LN(原始收盘价!D27/原始收盘价!D26)</f>
        <v>2.7711634708338019E-2</v>
      </c>
      <c r="E26" s="4">
        <f>LN(原始收盘价!E27/原始收盘价!E26)</f>
        <v>3.5608427467367573E-2</v>
      </c>
      <c r="H26" s="7">
        <f t="shared" si="0"/>
        <v>4.3357484679480633E-2</v>
      </c>
    </row>
    <row r="27" spans="1:8" hidden="1" x14ac:dyDescent="0.4">
      <c r="A27" s="1">
        <v>45329</v>
      </c>
      <c r="B27" s="4">
        <f>LN(原始收盘价!B28/原始收盘价!B27)</f>
        <v>-0.13630531950724786</v>
      </c>
      <c r="C27" s="4">
        <f>LN(原始收盘价!C28/原始收盘价!C27)</f>
        <v>-4.2724944666341157E-2</v>
      </c>
      <c r="D27" s="4">
        <f>LN(原始收盘价!D28/原始收盘价!D27)</f>
        <v>1.9108861698046507E-2</v>
      </c>
      <c r="E27" s="4">
        <f>LN(原始收盘价!E28/原始收盘价!E27)</f>
        <v>1.1990551331911322E-2</v>
      </c>
      <c r="H27" s="7">
        <f t="shared" si="0"/>
        <v>-6.1441019634522503E-2</v>
      </c>
    </row>
    <row r="28" spans="1:8" hidden="1" x14ac:dyDescent="0.4">
      <c r="A28" s="1">
        <v>45330</v>
      </c>
      <c r="B28" s="4">
        <f>LN(原始收盘价!B29/原始收盘价!B28)</f>
        <v>-0.22116139011021849</v>
      </c>
      <c r="C28" s="4">
        <f>LN(原始收盘价!C29/原始收盘价!C28)</f>
        <v>5.4067221270275793E-2</v>
      </c>
      <c r="D28" s="4">
        <f>LN(原始收盘价!D29/原始收盘价!D28)</f>
        <v>-1.5785322930497267E-3</v>
      </c>
      <c r="E28" s="4">
        <f>LN(原始收盘价!E29/原始收盘价!E28)</f>
        <v>-1.1926059851231359E-3</v>
      </c>
      <c r="H28" s="7">
        <f t="shared" si="0"/>
        <v>-9.7850100582306393E-4</v>
      </c>
    </row>
    <row r="29" spans="1:8" hidden="1" x14ac:dyDescent="0.4">
      <c r="A29" s="1">
        <v>45341</v>
      </c>
      <c r="B29" s="4">
        <f>LN(原始收盘价!B30/原始收盘价!B29)</f>
        <v>6.7010710282960295E-2</v>
      </c>
      <c r="C29" s="4">
        <f>LN(原始收盘价!C30/原始收盘价!C29)</f>
        <v>1.862251209800185E-2</v>
      </c>
      <c r="D29" s="4">
        <f>LN(原始收盘价!D30/原始收盘价!D29)</f>
        <v>1.5785322930497896E-3</v>
      </c>
      <c r="E29" s="4">
        <f>LN(原始收盘价!E30/原始收盘价!E29)</f>
        <v>1.539402809129092E-2</v>
      </c>
      <c r="H29" s="7">
        <f t="shared" si="0"/>
        <v>2.8300151734993541E-2</v>
      </c>
    </row>
    <row r="30" spans="1:8" hidden="1" x14ac:dyDescent="0.4">
      <c r="A30" s="1">
        <v>45342</v>
      </c>
      <c r="B30" s="4">
        <f>LN(原始收盘价!B31/原始收盘价!B30)</f>
        <v>5.5401803756153509E-3</v>
      </c>
      <c r="C30" s="4">
        <f>LN(原始收盘价!C31/原始收盘价!C30)</f>
        <v>1.1009285508369396E-2</v>
      </c>
      <c r="D30" s="4">
        <f>LN(原始收盘价!D31/原始收盘价!D30)</f>
        <v>1.5760444554657142E-3</v>
      </c>
      <c r="E30" s="4">
        <f>LN(原始收盘价!E31/原始收盘价!E30)</f>
        <v>-4.7114339213196691E-3</v>
      </c>
      <c r="H30" s="7">
        <f t="shared" si="0"/>
        <v>9.9154644818185873E-3</v>
      </c>
    </row>
    <row r="31" spans="1:8" hidden="1" x14ac:dyDescent="0.4">
      <c r="A31" s="1">
        <v>45343</v>
      </c>
      <c r="B31" s="4">
        <f>LN(原始收盘价!B32/原始收盘价!B31)</f>
        <v>3.528181414463983E-2</v>
      </c>
      <c r="C31" s="4">
        <f>LN(原始收盘价!C32/原始收盘价!C31)</f>
        <v>3.6429912785010087E-3</v>
      </c>
      <c r="D31" s="4">
        <f>LN(原始收盘价!D32/原始收盘价!D31)</f>
        <v>1.7174504889910215E-2</v>
      </c>
      <c r="E31" s="4">
        <f>LN(原始收盘价!E32/原始收盘价!E31)</f>
        <v>3.0234861187547743E-2</v>
      </c>
      <c r="H31" s="7">
        <f t="shared" si="0"/>
        <v>9.9707558517287739E-3</v>
      </c>
    </row>
    <row r="32" spans="1:8" hidden="1" x14ac:dyDescent="0.4">
      <c r="A32" s="1">
        <v>45344</v>
      </c>
      <c r="B32" s="4">
        <f>LN(原始收盘价!B33/原始收盘价!B32)</f>
        <v>2.4584205630538373E-2</v>
      </c>
      <c r="C32" s="4">
        <f>LN(原始收盘价!C33/原始收盘价!C32)</f>
        <v>7.2464085207672533E-3</v>
      </c>
      <c r="D32" s="4">
        <f>LN(原始收盘价!D33/原始收盘价!D32)</f>
        <v>1.5467907182987329E-3</v>
      </c>
      <c r="E32" s="4">
        <f>LN(原始收盘价!E33/原始收盘价!E32)</f>
        <v>3.4305350967892222E-3</v>
      </c>
      <c r="H32" s="7">
        <f t="shared" si="0"/>
        <v>1.0713967942721479E-2</v>
      </c>
    </row>
    <row r="33" spans="1:8" hidden="1" x14ac:dyDescent="0.4">
      <c r="A33" s="1">
        <v>45345</v>
      </c>
      <c r="B33" s="4">
        <f>LN(原始收盘价!B34/原始收盘价!B33)</f>
        <v>-6.9626042807190546E-3</v>
      </c>
      <c r="C33" s="4">
        <f>LN(原始收盘价!C34/原始收盘价!C33)</f>
        <v>1.077209698191104E-2</v>
      </c>
      <c r="D33" s="4">
        <f>LN(原始收盘价!D34/原始收盘价!D33)</f>
        <v>-6.2015702632811573E-3</v>
      </c>
      <c r="E33" s="4">
        <f>LN(原始收盘价!E34/原始收盘价!E33)</f>
        <v>-1.1422045787769408E-3</v>
      </c>
      <c r="H33" s="7">
        <f t="shared" si="0"/>
        <v>7.2251567293850219E-3</v>
      </c>
    </row>
    <row r="34" spans="1:8" hidden="1" x14ac:dyDescent="0.4">
      <c r="A34" s="1">
        <v>45348</v>
      </c>
      <c r="B34" s="4">
        <f>LN(原始收盘价!B35/原始收盘价!B34)</f>
        <v>-4.8309930155269132E-2</v>
      </c>
      <c r="C34" s="4">
        <f>LN(原始收盘价!C35/原始收盘价!C34)</f>
        <v>9.5310179804324935E-2</v>
      </c>
      <c r="D34" s="4">
        <f>LN(原始收盘价!D35/原始收盘价!D34)</f>
        <v>-2.5198183604698741E-2</v>
      </c>
      <c r="E34" s="4">
        <f>LN(原始收盘价!E35/原始收盘价!E34)</f>
        <v>-3.13432505657113E-2</v>
      </c>
      <c r="H34" s="7">
        <f t="shared" si="0"/>
        <v>6.6586157812406135E-2</v>
      </c>
    </row>
    <row r="35" spans="1:8" hidden="1" x14ac:dyDescent="0.4">
      <c r="A35" s="1">
        <v>45349</v>
      </c>
      <c r="B35" s="4">
        <f>LN(原始收盘价!B36/原始收盘价!B35)</f>
        <v>9.52268499430209E-2</v>
      </c>
      <c r="C35" s="4">
        <f>LN(原始收盘价!C36/原始收盘价!C35)</f>
        <v>3.5091319811269978E-2</v>
      </c>
      <c r="D35" s="4">
        <f>LN(原始收盘价!D36/原始收盘价!D35)</f>
        <v>3.1847160675199195E-3</v>
      </c>
      <c r="E35" s="4">
        <f>LN(原始收盘价!E36/原始收盘价!E35)</f>
        <v>5.8789116997758377E-3</v>
      </c>
      <c r="H35" s="7">
        <f t="shared" si="0"/>
        <v>4.7118425837620159E-2</v>
      </c>
    </row>
    <row r="36" spans="1:8" hidden="1" x14ac:dyDescent="0.4">
      <c r="A36" s="1">
        <v>45350</v>
      </c>
      <c r="B36" s="4">
        <f>LN(原始收盘价!B37/原始收盘价!B36)</f>
        <v>-5.129329438755046E-2</v>
      </c>
      <c r="C36" s="4">
        <f>LN(原始收盘价!C37/原始收盘价!C36)</f>
        <v>-4.4879326177432954E-2</v>
      </c>
      <c r="D36" s="4">
        <f>LN(原始收盘价!D37/原始收盘价!D36)</f>
        <v>4.7581374464170179E-3</v>
      </c>
      <c r="E36" s="4">
        <f>LN(原始收盘价!E37/原始收盘价!E36)</f>
        <v>1.1655143591748952E-2</v>
      </c>
      <c r="H36" s="7">
        <f t="shared" si="0"/>
        <v>-4.6162119819456462E-2</v>
      </c>
    </row>
    <row r="37" spans="1:8" hidden="1" x14ac:dyDescent="0.4">
      <c r="A37" s="1">
        <v>45351</v>
      </c>
      <c r="B37" s="4">
        <f>LN(原始收盘价!B38/原始收盘价!B37)</f>
        <v>2.5975486403260521E-2</v>
      </c>
      <c r="C37" s="4">
        <f>LN(原始收盘价!C38/原始收盘价!C37)</f>
        <v>2.9081209300841817E-2</v>
      </c>
      <c r="D37" s="4">
        <f>LN(原始收盘价!D38/原始收盘价!D37)</f>
        <v>4.7356047458340291E-3</v>
      </c>
      <c r="E37" s="4">
        <f>LN(原始收盘价!E38/原始收盘价!E37)</f>
        <v>5.7770235769220796E-3</v>
      </c>
      <c r="H37" s="7">
        <f t="shared" si="0"/>
        <v>2.8460064721325559E-2</v>
      </c>
    </row>
    <row r="38" spans="1:8" hidden="1" x14ac:dyDescent="0.4">
      <c r="A38" s="1">
        <v>45352</v>
      </c>
      <c r="B38" s="4">
        <f>LN(原始收盘价!B39/原始收盘价!B38)</f>
        <v>-4.4568319479876523E-2</v>
      </c>
      <c r="C38" s="4">
        <f>LN(原始收盘价!C39/原始收盘价!C38)</f>
        <v>-1.2820688429061434E-2</v>
      </c>
      <c r="D38" s="4">
        <f>LN(原始收盘价!D39/原始收盘价!D38)</f>
        <v>-1.5760444554656545E-3</v>
      </c>
      <c r="E38" s="4">
        <f>LN(原始收盘价!E39/原始收盘价!E38)</f>
        <v>-1.0422792676094837E-2</v>
      </c>
      <c r="H38" s="7">
        <f t="shared" si="0"/>
        <v>-1.9170214639224453E-2</v>
      </c>
    </row>
    <row r="39" spans="1:8" hidden="1" x14ac:dyDescent="0.4">
      <c r="A39" s="1">
        <v>45355</v>
      </c>
      <c r="B39" s="4">
        <f>LN(原始收盘价!B40/原始收盘价!B39)</f>
        <v>-5.0400038410335496E-2</v>
      </c>
      <c r="C39" s="4">
        <f>LN(原始收盘价!C40/原始收盘价!C39)</f>
        <v>1.2820688429061469E-2</v>
      </c>
      <c r="D39" s="4">
        <f>LN(原始收盘价!D40/原始收盘价!D39)</f>
        <v>-1.2698583337127431E-2</v>
      </c>
      <c r="E39" s="4">
        <f>LN(原始收盘价!E40/原始收盘价!E39)</f>
        <v>-1.9988907741928599E-2</v>
      </c>
      <c r="H39" s="7">
        <f t="shared" si="0"/>
        <v>1.7654306118207626E-4</v>
      </c>
    </row>
    <row r="40" spans="1:8" hidden="1" x14ac:dyDescent="0.4">
      <c r="A40" s="1">
        <v>45356</v>
      </c>
      <c r="B40" s="4">
        <f>LN(原始收盘价!B41/原始收盘价!B40)</f>
        <v>6.1950588861538466E-2</v>
      </c>
      <c r="C40" s="4">
        <f>LN(原始收盘价!C41/原始收盘价!C40)</f>
        <v>-1.9293202934678896E-2</v>
      </c>
      <c r="D40" s="4">
        <f>LN(原始收盘价!D41/原始收盘价!D40)</f>
        <v>3.6082345603991553E-2</v>
      </c>
      <c r="E40" s="4">
        <f>LN(原始收盘价!E41/原始收盘价!E40)</f>
        <v>1.2979533249352325E-2</v>
      </c>
      <c r="H40" s="7">
        <f t="shared" si="0"/>
        <v>-3.0444445754354236E-3</v>
      </c>
    </row>
    <row r="41" spans="1:8" hidden="1" x14ac:dyDescent="0.4">
      <c r="A41" s="1">
        <v>45357</v>
      </c>
      <c r="B41" s="4">
        <f>LN(原始收盘价!B42/原始收盘价!B41)</f>
        <v>-1.4235115821871985E-2</v>
      </c>
      <c r="C41" s="4">
        <f>LN(原始收盘价!C42/原始收盘价!C41)</f>
        <v>1.9293202934678851E-2</v>
      </c>
      <c r="D41" s="4">
        <f>LN(原始收盘价!D42/原始收盘价!D41)</f>
        <v>-1.0844413014128853E-2</v>
      </c>
      <c r="E41" s="4">
        <f>LN(原始收盘价!E42/原始收盘价!E41)</f>
        <v>-1.2979533249352306E-2</v>
      </c>
      <c r="H41" s="7">
        <f t="shared" si="0"/>
        <v>1.2587539183368685E-2</v>
      </c>
    </row>
    <row r="42" spans="1:8" hidden="1" x14ac:dyDescent="0.4">
      <c r="A42" s="1">
        <v>45358</v>
      </c>
      <c r="B42" s="4">
        <f>LN(原始收盘价!B43/原始收盘价!B42)</f>
        <v>-8.5058251368747659E-2</v>
      </c>
      <c r="C42" s="4">
        <f>LN(原始收盘价!C43/原始收盘价!C42)</f>
        <v>1.8928009885518859E-2</v>
      </c>
      <c r="D42" s="4">
        <f>LN(原始收盘价!D43/原始收盘价!D42)</f>
        <v>4.6620131058113714E-3</v>
      </c>
      <c r="E42" s="4">
        <f>LN(原始收盘价!E43/原始收盘价!E42)</f>
        <v>-3.5693077751204503E-3</v>
      </c>
      <c r="H42" s="7">
        <f t="shared" si="0"/>
        <v>-1.8692423653344451E-3</v>
      </c>
    </row>
    <row r="43" spans="1:8" hidden="1" x14ac:dyDescent="0.4">
      <c r="A43" s="1">
        <v>45359</v>
      </c>
      <c r="B43" s="4">
        <f>LN(原始收盘价!B44/原始收盘价!B43)</f>
        <v>-7.8354955239486081E-3</v>
      </c>
      <c r="C43" s="4">
        <f>LN(原始收盘价!C44/原始收盘价!C43)</f>
        <v>-6.2696130135953742E-3</v>
      </c>
      <c r="D43" s="4">
        <f>LN(原始收盘价!D44/原始收盘价!D43)</f>
        <v>7.7220460939103185E-3</v>
      </c>
      <c r="E43" s="4">
        <f>LN(原始收盘价!E44/原始收盘价!E43)</f>
        <v>9.4899881848482092E-3</v>
      </c>
      <c r="H43" s="7">
        <f t="shared" si="0"/>
        <v>-6.5827895156660215E-3</v>
      </c>
    </row>
    <row r="44" spans="1:8" hidden="1" x14ac:dyDescent="0.4">
      <c r="A44" s="1">
        <v>45362</v>
      </c>
      <c r="B44" s="4">
        <f>LN(原始收盘价!B45/原始收盘价!B44)</f>
        <v>9.7848138799982703E-3</v>
      </c>
      <c r="C44" s="4">
        <f>LN(原始收盘价!C45/原始收盘价!C44)</f>
        <v>3.1397200046676247E-3</v>
      </c>
      <c r="D44" s="4">
        <f>LN(原始收盘价!D45/原始收盘价!D44)</f>
        <v>3.0721990369700588E-3</v>
      </c>
      <c r="E44" s="4">
        <f>LN(原始收盘价!E45/原始收盘价!E44)</f>
        <v>7.0588528396246068E-3</v>
      </c>
      <c r="H44" s="7">
        <f t="shared" si="0"/>
        <v>4.4687387797337549E-3</v>
      </c>
    </row>
    <row r="45" spans="1:8" hidden="1" x14ac:dyDescent="0.4">
      <c r="A45" s="1">
        <v>45363</v>
      </c>
      <c r="B45" s="4">
        <f>LN(原始收盘价!B46/原始收盘价!B45)</f>
        <v>2.9168712951234102E-3</v>
      </c>
      <c r="C45" s="4">
        <f>LN(原始收盘价!C46/原始收盘价!C45)</f>
        <v>-9.4488891979323964E-3</v>
      </c>
      <c r="D45" s="4">
        <f>LN(原始收盘价!D46/原始收盘价!D45)</f>
        <v>-1.7015105005982814E-2</v>
      </c>
      <c r="E45" s="4">
        <f>LN(原始收盘价!E46/原始收盘价!E45)</f>
        <v>-1.5357655654319645E-2</v>
      </c>
      <c r="H45" s="7">
        <f t="shared" si="0"/>
        <v>-6.9757370993212353E-3</v>
      </c>
    </row>
    <row r="46" spans="1:8" hidden="1" x14ac:dyDescent="0.4">
      <c r="A46" s="1">
        <v>45364</v>
      </c>
      <c r="B46" s="4">
        <f>LN(原始收盘价!B47/原始收盘价!B46)</f>
        <v>-2.5566780972007097E-2</v>
      </c>
      <c r="C46" s="4">
        <f>LN(原始收盘价!C47/原始收盘价!C46)</f>
        <v>-3.1695747612791787E-3</v>
      </c>
      <c r="D46" s="4">
        <f>LN(原始收盘价!D47/原始收盘价!D46)</f>
        <v>-9.404458027978518E-3</v>
      </c>
      <c r="E46" s="4">
        <f>LN(原始收盘价!E47/原始收盘价!E46)</f>
        <v>-2.0445691160289527E-2</v>
      </c>
      <c r="H46" s="7">
        <f t="shared" si="0"/>
        <v>-7.6490160034247629E-3</v>
      </c>
    </row>
    <row r="47" spans="1:8" hidden="1" x14ac:dyDescent="0.4">
      <c r="A47" s="1">
        <v>45365</v>
      </c>
      <c r="B47" s="4">
        <f>LN(原始收盘价!B48/原始收盘价!B47)</f>
        <v>-4.689952228081392E-2</v>
      </c>
      <c r="C47" s="4">
        <f>LN(原始收盘价!C48/原始收盘价!C47)</f>
        <v>6.3291350516475296E-3</v>
      </c>
      <c r="D47" s="4">
        <f>LN(原始收盘价!D48/原始收盘价!D47)</f>
        <v>3.4059019591918892E-2</v>
      </c>
      <c r="E47" s="4">
        <f>LN(原始收盘价!E48/原始收盘价!E47)</f>
        <v>1.447552417378568E-2</v>
      </c>
      <c r="H47" s="7">
        <f t="shared" si="0"/>
        <v>-4.3165964148447599E-3</v>
      </c>
    </row>
    <row r="48" spans="1:8" hidden="1" x14ac:dyDescent="0.4">
      <c r="A48" s="1">
        <v>45366</v>
      </c>
      <c r="B48" s="4">
        <f>LN(原始收盘价!B49/原始收盘价!B48)</f>
        <v>5.7796113505027134E-2</v>
      </c>
      <c r="C48" s="4">
        <f>LN(原始收盘价!C49/原始收盘价!C48)</f>
        <v>2.1841741915048854E-2</v>
      </c>
      <c r="D48" s="4">
        <f>LN(原始收盘价!D49/原始收盘价!D48)</f>
        <v>-4.5766670274118666E-3</v>
      </c>
      <c r="E48" s="4">
        <f>LN(原始收盘价!E49/原始收盘价!E48)</f>
        <v>-4.801929995407195E-3</v>
      </c>
      <c r="H48" s="7">
        <f t="shared" si="0"/>
        <v>2.9032616233044511E-2</v>
      </c>
    </row>
    <row r="49" spans="1:11" hidden="1" x14ac:dyDescent="0.4">
      <c r="A49" s="1">
        <v>45369</v>
      </c>
      <c r="B49" s="4">
        <f>LN(原始收盘价!B50/原始收盘价!B49)</f>
        <v>0</v>
      </c>
      <c r="C49" s="4">
        <f>LN(原始收盘价!C50/原始收盘价!C49)</f>
        <v>6.1538655743780656E-3</v>
      </c>
      <c r="D49" s="4">
        <f>LN(原始收盘价!D50/原始收盘价!D49)</f>
        <v>4.6311486805026496E-2</v>
      </c>
      <c r="E49" s="4">
        <f>LN(原始收盘价!E50/原始收盘价!E49)</f>
        <v>2.3782333717925774E-2</v>
      </c>
      <c r="H49" s="7">
        <f t="shared" si="0"/>
        <v>4.923092459502453E-3</v>
      </c>
    </row>
    <row r="50" spans="1:11" hidden="1" x14ac:dyDescent="0.4">
      <c r="A50" s="1">
        <v>45370</v>
      </c>
      <c r="B50" s="4">
        <f>LN(原始收盘价!B51/原始收盘价!B50)</f>
        <v>-2.4938948347252066E-2</v>
      </c>
      <c r="C50" s="4">
        <f>LN(原始收盘价!C51/原始收盘价!C50)</f>
        <v>-2.170627858186306E-2</v>
      </c>
      <c r="D50" s="4">
        <f>LN(原始收盘价!D51/原始收盘价!D50)</f>
        <v>-1.1747565349950305E-2</v>
      </c>
      <c r="E50" s="4">
        <f>LN(原始收盘价!E51/原始收盘价!E50)</f>
        <v>-1.1820468600426067E-2</v>
      </c>
      <c r="H50" s="7">
        <f t="shared" si="0"/>
        <v>-2.2352812534940862E-2</v>
      </c>
    </row>
    <row r="51" spans="1:11" x14ac:dyDescent="0.4">
      <c r="A51" s="1">
        <v>45371</v>
      </c>
      <c r="B51" s="4">
        <f>LN(原始收盘价!B52/原始收盘价!B51)</f>
        <v>-4.0485885260003315E-3</v>
      </c>
      <c r="C51" s="4">
        <f>LN(原始收盘价!C52/原始收盘价!C51)</f>
        <v>3.9943866131643857E-2</v>
      </c>
      <c r="D51" s="4">
        <f>LN(原始收盘价!D52/原始收盘价!D51)</f>
        <v>1.6117565021068692E-2</v>
      </c>
      <c r="E51" s="4">
        <f>LN(原始收盘价!E52/原始收盘价!E51)</f>
        <v>8.2889758189550796E-3</v>
      </c>
      <c r="H51" s="7">
        <f t="shared" si="0"/>
        <v>3.1145375200115018E-2</v>
      </c>
    </row>
    <row r="52" spans="1:11" x14ac:dyDescent="0.4">
      <c r="A52" s="6" t="s">
        <v>6</v>
      </c>
      <c r="B52" s="7">
        <f>AVERAGE(B2:B51)</f>
        <v>1.2772523418042028E-3</v>
      </c>
      <c r="C52" s="7">
        <f t="shared" ref="C52:E52" si="1">AVERAGE(C2:C51)</f>
        <v>3.3356059916548508E-3</v>
      </c>
      <c r="D52" s="7">
        <f t="shared" si="1"/>
        <v>3.8685906841118313E-3</v>
      </c>
      <c r="E52" s="7">
        <f t="shared" si="1"/>
        <v>2.2439450029906201E-3</v>
      </c>
      <c r="G52" s="6" t="s">
        <v>6</v>
      </c>
      <c r="H52" s="7">
        <f>AVERAGE(H2:H51)</f>
        <v>2.9239352616847202E-3</v>
      </c>
    </row>
    <row r="53" spans="1:11" x14ac:dyDescent="0.4">
      <c r="A53" s="6" t="s">
        <v>7</v>
      </c>
      <c r="B53" s="7">
        <f>_xlfn.STDEV.S(B2:B51)</f>
        <v>8.7690872468155628E-2</v>
      </c>
      <c r="C53" s="7">
        <f t="shared" ref="C53:E53" si="2">_xlfn.STDEV.S(C2:C51)</f>
        <v>4.3923321709516482E-2</v>
      </c>
      <c r="D53" s="7">
        <f t="shared" si="2"/>
        <v>2.1257700575146945E-2</v>
      </c>
      <c r="E53" s="7">
        <f t="shared" si="2"/>
        <v>2.1866668088324034E-2</v>
      </c>
      <c r="G53" s="6" t="s">
        <v>7</v>
      </c>
      <c r="H53" s="7">
        <f>_xlfn.STDEV.S(H2:H51)</f>
        <v>3.3129844709674339E-2</v>
      </c>
    </row>
    <row r="54" spans="1:11" x14ac:dyDescent="0.4">
      <c r="A54" s="6" t="s">
        <v>8</v>
      </c>
      <c r="B54" s="7">
        <f>243*B52</f>
        <v>0.31037231905842128</v>
      </c>
      <c r="C54" s="7">
        <f t="shared" ref="C54:E54" si="3">243*C52</f>
        <v>0.81055225597212877</v>
      </c>
      <c r="D54" s="7">
        <f t="shared" si="3"/>
        <v>0.94006753623917505</v>
      </c>
      <c r="E54" s="7">
        <f t="shared" si="3"/>
        <v>0.54527863572672064</v>
      </c>
      <c r="G54" s="6" t="s">
        <v>8</v>
      </c>
      <c r="H54" s="7">
        <f>243*H52</f>
        <v>0.71051626858938699</v>
      </c>
      <c r="K54" s="22">
        <f>H54/C54</f>
        <v>0.87658292646071967</v>
      </c>
    </row>
    <row r="55" spans="1:11" x14ac:dyDescent="0.4">
      <c r="A55" s="6" t="s">
        <v>9</v>
      </c>
      <c r="B55" s="7">
        <f>SQRT(243)*B53</f>
        <v>1.3669654182739954</v>
      </c>
      <c r="C55" s="7">
        <f t="shared" ref="C55:E55" si="4">SQRT(243)*C53</f>
        <v>0.68469682354268058</v>
      </c>
      <c r="D55" s="7">
        <f t="shared" si="4"/>
        <v>0.33137475703416591</v>
      </c>
      <c r="E55" s="7">
        <f t="shared" si="4"/>
        <v>0.34086762109100016</v>
      </c>
      <c r="G55" s="6" t="s">
        <v>9</v>
      </c>
      <c r="H55" s="7">
        <f>SQRT(243)*H53</f>
        <v>0.51644316855620642</v>
      </c>
      <c r="K55" s="5">
        <f>H55/C55</f>
        <v>0.75426546582191634</v>
      </c>
    </row>
    <row r="56" spans="1:11" x14ac:dyDescent="0.4">
      <c r="A56" s="6" t="s">
        <v>10</v>
      </c>
      <c r="B56" s="8">
        <f>(B54-2%)/B55</f>
        <v>0.21242111554296747</v>
      </c>
      <c r="C56" s="8">
        <f t="shared" ref="C56:E56" si="5">(C54-2%)/C55</f>
        <v>1.15460190377654</v>
      </c>
      <c r="D56" s="8">
        <f t="shared" si="5"/>
        <v>2.7765166679377233</v>
      </c>
      <c r="E56" s="8">
        <f t="shared" si="5"/>
        <v>1.5410047866837107</v>
      </c>
      <c r="G56" s="6" t="s">
        <v>10</v>
      </c>
      <c r="H56" s="8">
        <f>(H54-2%)/H55</f>
        <v>1.3370614825244522</v>
      </c>
    </row>
    <row r="57" spans="1:11" ht="14.25" thickBot="1" x14ac:dyDescent="0.45"/>
    <row r="58" spans="1:11" ht="27.75" x14ac:dyDescent="0.4">
      <c r="A58" s="11" t="s">
        <v>12</v>
      </c>
      <c r="B58" s="12" t="s">
        <v>0</v>
      </c>
      <c r="C58" s="12" t="s">
        <v>2</v>
      </c>
      <c r="D58" s="12" t="s">
        <v>1</v>
      </c>
      <c r="E58" s="12" t="s">
        <v>4</v>
      </c>
    </row>
    <row r="59" spans="1:11" x14ac:dyDescent="0.4">
      <c r="A59" s="9" t="s">
        <v>0</v>
      </c>
      <c r="B59" s="9">
        <v>1</v>
      </c>
      <c r="C59" s="9"/>
      <c r="D59" s="9"/>
      <c r="E59" s="9"/>
    </row>
    <row r="60" spans="1:11" x14ac:dyDescent="0.4">
      <c r="A60" s="9" t="s">
        <v>2</v>
      </c>
      <c r="B60" s="9">
        <v>-0.36082212988534645</v>
      </c>
      <c r="C60" s="9">
        <v>1</v>
      </c>
      <c r="D60" s="9"/>
      <c r="E60" s="9"/>
    </row>
    <row r="61" spans="1:11" x14ac:dyDescent="0.4">
      <c r="A61" s="9" t="s">
        <v>1</v>
      </c>
      <c r="B61" s="9">
        <v>-1.2143419632233806E-2</v>
      </c>
      <c r="C61" s="9">
        <v>3.3075639709838581E-2</v>
      </c>
      <c r="D61" s="9">
        <v>1</v>
      </c>
      <c r="E61" s="9"/>
    </row>
    <row r="62" spans="1:11" ht="14.25" thickBot="1" x14ac:dyDescent="0.45">
      <c r="A62" s="10" t="s">
        <v>4</v>
      </c>
      <c r="B62" s="10">
        <v>1.3361924368609959E-2</v>
      </c>
      <c r="C62" s="10">
        <v>0.12652955056089957</v>
      </c>
      <c r="D62" s="10">
        <v>0.90089792708699679</v>
      </c>
      <c r="E62" s="10">
        <v>1</v>
      </c>
    </row>
    <row r="64" spans="1:11" ht="14.25" thickBot="1" x14ac:dyDescent="0.45"/>
    <row r="65" spans="1:7" x14ac:dyDescent="0.4">
      <c r="A65" s="11" t="s">
        <v>11</v>
      </c>
      <c r="B65" s="11" t="s">
        <v>0</v>
      </c>
      <c r="C65" s="11" t="s">
        <v>2</v>
      </c>
      <c r="D65" s="11" t="s">
        <v>1</v>
      </c>
      <c r="E65" s="11" t="s">
        <v>4</v>
      </c>
    </row>
    <row r="66" spans="1:7" x14ac:dyDescent="0.4">
      <c r="A66" s="9" t="s">
        <v>0</v>
      </c>
      <c r="B66" s="14">
        <f>VARP('日收益率（连续复利）'!$B$2:$B$51)</f>
        <v>7.5358953319418082E-3</v>
      </c>
      <c r="C66" s="14"/>
      <c r="D66" s="14"/>
      <c r="E66" s="14"/>
    </row>
    <row r="67" spans="1:7" x14ac:dyDescent="0.4">
      <c r="A67" s="9" t="s">
        <v>2</v>
      </c>
      <c r="B67" s="14">
        <v>-1.361973974271329E-3</v>
      </c>
      <c r="C67" s="14">
        <f>VARP('日收益率（连续复利）'!$C$2:$C$51)</f>
        <v>1.8906730261977285E-3</v>
      </c>
      <c r="D67" s="14"/>
      <c r="E67" s="14"/>
    </row>
    <row r="68" spans="1:7" x14ac:dyDescent="0.4">
      <c r="A68" s="9" t="s">
        <v>1</v>
      </c>
      <c r="B68" s="14">
        <v>-2.2183892659403712E-5</v>
      </c>
      <c r="C68" s="14">
        <v>3.026535623155344E-5</v>
      </c>
      <c r="D68" s="14">
        <f>VARP('日收益率（连续复利）'!$D$2:$D$51)</f>
        <v>4.4285203706775081E-4</v>
      </c>
      <c r="E68" s="14"/>
    </row>
    <row r="69" spans="1:7" ht="14.25" thickBot="1" x14ac:dyDescent="0.45">
      <c r="A69" s="10" t="s">
        <v>4</v>
      </c>
      <c r="B69" s="15">
        <v>2.5109154493538642E-5</v>
      </c>
      <c r="C69" s="15">
        <v>1.1909563114019924E-4</v>
      </c>
      <c r="D69" s="15">
        <v>4.1039358327917669E-4</v>
      </c>
      <c r="E69" s="15">
        <f>VARP('日收益率（连续复利）'!$E$2:$E$51)</f>
        <v>4.6858814981923008E-4</v>
      </c>
    </row>
    <row r="74" spans="1:7" x14ac:dyDescent="0.4">
      <c r="A74" s="17" t="s">
        <v>14</v>
      </c>
      <c r="B74" s="17"/>
      <c r="C74" s="17"/>
      <c r="D74" s="17"/>
      <c r="E74" s="16"/>
      <c r="F74" s="16"/>
      <c r="G74" s="16"/>
    </row>
    <row r="75" spans="1:7" x14ac:dyDescent="0.4">
      <c r="A75" s="17"/>
      <c r="B75" s="17"/>
      <c r="C75" s="17"/>
      <c r="D75" s="17"/>
      <c r="E75" s="16"/>
      <c r="F75" s="16"/>
      <c r="G75" s="16"/>
    </row>
    <row r="76" spans="1:7" x14ac:dyDescent="0.4">
      <c r="A76" s="17"/>
      <c r="B76" s="17"/>
      <c r="C76" s="17"/>
      <c r="D76" s="17"/>
      <c r="E76" s="16"/>
      <c r="F76" s="16"/>
      <c r="G76" s="16"/>
    </row>
    <row r="77" spans="1:7" ht="55.5" x14ac:dyDescent="0.4">
      <c r="A77" s="6" t="s">
        <v>18</v>
      </c>
      <c r="B77" s="18" t="s">
        <v>15</v>
      </c>
      <c r="C77" s="18" t="s">
        <v>16</v>
      </c>
      <c r="D77" s="19" t="s">
        <v>17</v>
      </c>
    </row>
    <row r="78" spans="1:7" x14ac:dyDescent="0.4">
      <c r="A78" s="20">
        <v>45293</v>
      </c>
      <c r="B78" s="21">
        <f>原始收盘价!B2*108108.108</f>
        <v>999999.99899999995</v>
      </c>
      <c r="C78" s="21">
        <f>原始收盘价!C2*355872</f>
        <v>1000000.3200000001</v>
      </c>
      <c r="D78" s="21">
        <f>原始收盘价!B2*21621.6+284697.5*原始收盘价!C2</f>
        <v>999999.77499999991</v>
      </c>
    </row>
    <row r="79" spans="1:7" x14ac:dyDescent="0.4">
      <c r="A79" s="20">
        <v>45294</v>
      </c>
      <c r="B79" s="21">
        <f>原始收盘价!B3*108108.108</f>
        <v>1011891.8908799998</v>
      </c>
      <c r="C79" s="21">
        <f>原始收盘价!C3*355872</f>
        <v>996441.59999999998</v>
      </c>
      <c r="D79" s="21">
        <f>原始收盘价!B3*21621.6+284697.5*原始收盘价!C3</f>
        <v>999531.17599999998</v>
      </c>
    </row>
    <row r="80" spans="1:7" hidden="1" x14ac:dyDescent="0.4">
      <c r="A80" s="20">
        <v>45295</v>
      </c>
      <c r="B80" s="21">
        <f>原始收盘价!B4*108108.108</f>
        <v>1016216.2152</v>
      </c>
      <c r="C80" s="21">
        <f>原始收盘价!C4*355872</f>
        <v>1007117.76</v>
      </c>
      <c r="D80" s="21">
        <f>原始收盘价!B4*21621.6+284697.5*原始收盘价!C4</f>
        <v>1008936.9650000001</v>
      </c>
    </row>
    <row r="81" spans="1:4" hidden="1" x14ac:dyDescent="0.4">
      <c r="A81" s="20">
        <v>45296</v>
      </c>
      <c r="B81" s="21">
        <f>原始收盘价!B5*108108.108</f>
        <v>959999.99904000002</v>
      </c>
      <c r="C81" s="21">
        <f>原始收盘价!C5*355872</f>
        <v>989324.15999999992</v>
      </c>
      <c r="D81" s="21">
        <f>原始收盘价!B5*21621.6+284697.5*原始收盘价!C5</f>
        <v>983458.85799999989</v>
      </c>
    </row>
    <row r="82" spans="1:4" hidden="1" x14ac:dyDescent="0.4">
      <c r="A82" s="20">
        <v>45299</v>
      </c>
      <c r="B82" s="21">
        <f>原始收盘价!B6*108108.108</f>
        <v>884324.32343999995</v>
      </c>
      <c r="C82" s="21">
        <f>原始收盘价!C6*355872</f>
        <v>1000000.3200000001</v>
      </c>
      <c r="D82" s="21">
        <f>原始收盘价!B6*21621.6+284697.5*原始收盘价!C6</f>
        <v>976864.66299999994</v>
      </c>
    </row>
    <row r="83" spans="1:4" hidden="1" x14ac:dyDescent="0.4">
      <c r="A83" s="20">
        <v>45300</v>
      </c>
      <c r="B83" s="21">
        <f>原始收盘价!B7*108108.108</f>
        <v>863783.78291999991</v>
      </c>
      <c r="C83" s="21">
        <f>原始收盘价!C7*355872</f>
        <v>1099644.48</v>
      </c>
      <c r="D83" s="21">
        <f>原始收盘价!B7*21621.6+284697.5*原始收盘价!C7</f>
        <v>1052471.8589999999</v>
      </c>
    </row>
    <row r="84" spans="1:4" hidden="1" x14ac:dyDescent="0.4">
      <c r="A84" s="20">
        <v>45301</v>
      </c>
      <c r="B84" s="21">
        <f>原始收盘价!B8*108108.108</f>
        <v>876756.75587999984</v>
      </c>
      <c r="C84" s="21">
        <f>原始收盘价!C8*355872</f>
        <v>1049822.4000000001</v>
      </c>
      <c r="D84" s="21">
        <f>原始收盘价!B8*21621.6+284697.5*原始收盘价!C8</f>
        <v>1015208.801</v>
      </c>
    </row>
    <row r="85" spans="1:4" hidden="1" x14ac:dyDescent="0.4">
      <c r="A85" s="20">
        <v>45302</v>
      </c>
      <c r="B85" s="21">
        <f>原始收盘价!B9*108108.108</f>
        <v>870270.26939999999</v>
      </c>
      <c r="C85" s="21">
        <f>原始收盘价!C9*355872</f>
        <v>1156584</v>
      </c>
      <c r="D85" s="21">
        <f>原始收盘价!B9*21621.6+284697.5*原始收盘价!C9</f>
        <v>1099320.7549999999</v>
      </c>
    </row>
    <row r="86" spans="1:4" hidden="1" x14ac:dyDescent="0.4">
      <c r="A86" s="20">
        <v>45303</v>
      </c>
      <c r="B86" s="21">
        <f>原始收盘价!B10*108108.108</f>
        <v>767567.56679999991</v>
      </c>
      <c r="C86" s="21">
        <f>原始收盘价!C10*355872</f>
        <v>1110320.6400000001</v>
      </c>
      <c r="D86" s="21">
        <f>原始收盘价!B10*21621.6+284697.5*原始收盘价!C10</f>
        <v>1041769.56</v>
      </c>
    </row>
    <row r="87" spans="1:4" hidden="1" x14ac:dyDescent="0.4">
      <c r="A87" s="20">
        <v>45306</v>
      </c>
      <c r="B87" s="21">
        <f>原始收盘价!B11*108108.108</f>
        <v>729729.72899999993</v>
      </c>
      <c r="C87" s="21">
        <f>原始收盘价!C11*355872</f>
        <v>1088968.32</v>
      </c>
      <c r="D87" s="21">
        <f>原始收盘价!B11*21621.6+284697.5*原始收盘价!C11</f>
        <v>1017120.1499999999</v>
      </c>
    </row>
    <row r="88" spans="1:4" hidden="1" x14ac:dyDescent="0.4">
      <c r="A88" s="20">
        <v>45307</v>
      </c>
      <c r="B88" s="21">
        <f>原始收盘价!B12*108108.108</f>
        <v>789189.18839999998</v>
      </c>
      <c r="C88" s="21">
        <f>原始收盘价!C12*355872</f>
        <v>1056939.8400000001</v>
      </c>
      <c r="D88" s="21">
        <f>原始收盘价!B12*21621.6+284697.5*原始收盘价!C12</f>
        <v>1003389.2550000001</v>
      </c>
    </row>
    <row r="89" spans="1:4" hidden="1" x14ac:dyDescent="0.4">
      <c r="A89" s="20">
        <v>45308</v>
      </c>
      <c r="B89" s="21">
        <f>原始收盘价!B13*108108.108</f>
        <v>777297.29651999997</v>
      </c>
      <c r="C89" s="21">
        <f>原始收盘价!C13*355872</f>
        <v>1131672.96</v>
      </c>
      <c r="D89" s="21">
        <f>原始收盘价!B13*21621.6+284697.5*原始收盘价!C13</f>
        <v>1060797.3540000001</v>
      </c>
    </row>
    <row r="90" spans="1:4" hidden="1" x14ac:dyDescent="0.4">
      <c r="A90" s="20">
        <v>45309</v>
      </c>
      <c r="B90" s="21">
        <f>原始收盘价!B14*108108.108</f>
        <v>799999.99919999996</v>
      </c>
      <c r="C90" s="21">
        <f>原始收盘价!C14*355872</f>
        <v>1092527.04</v>
      </c>
      <c r="D90" s="21">
        <f>原始收盘价!B14*21621.6+284697.5*原始收盘价!C14</f>
        <v>1034021.1649999999</v>
      </c>
    </row>
    <row r="91" spans="1:4" hidden="1" x14ac:dyDescent="0.4">
      <c r="A91" s="20">
        <v>45310</v>
      </c>
      <c r="B91" s="21">
        <f>原始收盘价!B15*108108.108</f>
        <v>816216.21539999987</v>
      </c>
      <c r="C91" s="21">
        <f>原始收盘价!C15*355872</f>
        <v>1046263.6799999999</v>
      </c>
      <c r="D91" s="21">
        <f>原始收盘价!B15*21621.6+284697.5*原始收盘价!C15</f>
        <v>1000253.73</v>
      </c>
    </row>
    <row r="92" spans="1:4" hidden="1" x14ac:dyDescent="0.4">
      <c r="A92" s="20">
        <v>45313</v>
      </c>
      <c r="B92" s="21">
        <f>原始收盘价!B16*108108.108</f>
        <v>765405.40463999996</v>
      </c>
      <c r="C92" s="21">
        <f>原始收盘价!C16*355872</f>
        <v>1081850.8800000001</v>
      </c>
      <c r="D92" s="21">
        <f>原始收盘价!B16*21621.6+284697.5*原始收盘价!C16</f>
        <v>1018561.328</v>
      </c>
    </row>
    <row r="93" spans="1:4" hidden="1" x14ac:dyDescent="0.4">
      <c r="A93" s="20">
        <v>45314</v>
      </c>
      <c r="B93" s="21">
        <f>原始收盘价!B17*108108.108</f>
        <v>780540.53975999996</v>
      </c>
      <c r="C93" s="21">
        <f>原始收盘价!C17*355872</f>
        <v>1028470.0800000001</v>
      </c>
      <c r="D93" s="21">
        <f>原始收盘价!B17*21621.6+284697.5*原始收盘价!C17</f>
        <v>978883.72699999996</v>
      </c>
    </row>
    <row r="94" spans="1:4" hidden="1" x14ac:dyDescent="0.4">
      <c r="A94" s="20">
        <v>45315</v>
      </c>
      <c r="B94" s="21">
        <f>原始收盘价!B18*108108.108</f>
        <v>794594.59379999992</v>
      </c>
      <c r="C94" s="21">
        <f>原始收盘价!C18*355872</f>
        <v>1085409.5999999999</v>
      </c>
      <c r="D94" s="21">
        <f>原始收盘价!B18*21621.6+284697.5*原始收盘价!C18</f>
        <v>1027246.135</v>
      </c>
    </row>
    <row r="95" spans="1:4" hidden="1" x14ac:dyDescent="0.4">
      <c r="A95" s="20">
        <v>45316</v>
      </c>
      <c r="B95" s="21">
        <f>原始收盘价!B19*108108.108</f>
        <v>775135.13435999991</v>
      </c>
      <c r="C95" s="21">
        <f>原始收盘价!C19*355872</f>
        <v>1117438.08</v>
      </c>
      <c r="D95" s="21">
        <f>原始收盘价!B19*21621.6+284697.5*原始收盘价!C19</f>
        <v>1048977.0219999999</v>
      </c>
    </row>
    <row r="96" spans="1:4" hidden="1" x14ac:dyDescent="0.4">
      <c r="A96" s="20">
        <v>45317</v>
      </c>
      <c r="B96" s="21">
        <f>原始收盘价!B20*108108.108</f>
        <v>762162.16139999998</v>
      </c>
      <c r="C96" s="21">
        <f>原始收盘价!C20*355872</f>
        <v>1106761.92</v>
      </c>
      <c r="D96" s="21">
        <f>原始收盘价!B20*21621.6+284697.5*原始收盘价!C20</f>
        <v>1037841.505</v>
      </c>
    </row>
    <row r="97" spans="1:4" hidden="1" x14ac:dyDescent="0.4">
      <c r="A97" s="20">
        <v>45320</v>
      </c>
      <c r="B97" s="21">
        <f>原始收盘价!B21*108108.108</f>
        <v>681081.08039999998</v>
      </c>
      <c r="C97" s="21">
        <f>原始收盘价!C21*355872</f>
        <v>1088968.32</v>
      </c>
      <c r="D97" s="21">
        <f>原始收盘价!B21*21621.6+284697.5*原始收盘价!C21</f>
        <v>1007390.4299999999</v>
      </c>
    </row>
    <row r="98" spans="1:4" hidden="1" x14ac:dyDescent="0.4">
      <c r="A98" s="20">
        <v>45321</v>
      </c>
      <c r="B98" s="21">
        <f>原始收盘价!B22*108108.108</f>
        <v>661621.62095999997</v>
      </c>
      <c r="C98" s="21">
        <f>原始收盘价!C22*355872</f>
        <v>1199288.6400000001</v>
      </c>
      <c r="D98" s="21">
        <f>原始收盘价!B22*21621.6+284697.5*原始收盘价!C22</f>
        <v>1091754.767</v>
      </c>
    </row>
    <row r="99" spans="1:4" hidden="1" x14ac:dyDescent="0.4">
      <c r="A99" s="20">
        <v>45322</v>
      </c>
      <c r="B99" s="21">
        <f>原始收盘价!B23*108108.108</f>
        <v>672432.43175999995</v>
      </c>
      <c r="C99" s="21">
        <f>原始收盘价!C23*355872</f>
        <v>1149466.56</v>
      </c>
      <c r="D99" s="21">
        <f>原始收盘价!B23*21621.6+284697.5*原始收盘价!C23</f>
        <v>1054059.277</v>
      </c>
    </row>
    <row r="100" spans="1:4" hidden="1" x14ac:dyDescent="0.4">
      <c r="A100" s="20">
        <v>45323</v>
      </c>
      <c r="B100" s="21">
        <f>原始收盘价!B24*108108.108</f>
        <v>711351.35063999996</v>
      </c>
      <c r="C100" s="21">
        <f>原始收盘价!C24*355872</f>
        <v>1163701.44</v>
      </c>
      <c r="D100" s="21">
        <f>原始收盘价!B24*21621.6+284697.5*原始收盘价!C24</f>
        <v>1073230.953</v>
      </c>
    </row>
    <row r="101" spans="1:4" hidden="1" x14ac:dyDescent="0.4">
      <c r="A101" s="20">
        <v>45324</v>
      </c>
      <c r="B101" s="21">
        <f>原始收盘价!B25*108108.108</f>
        <v>924324.32339999999</v>
      </c>
      <c r="C101" s="21">
        <f>原始收盘价!C25*355872</f>
        <v>1049822.4000000001</v>
      </c>
      <c r="D101" s="21">
        <f>原始收盘价!B25*21621.6+284697.5*原始收盘价!C25</f>
        <v>1024722.3049999999</v>
      </c>
    </row>
    <row r="102" spans="1:4" hidden="1" x14ac:dyDescent="0.4">
      <c r="A102" s="20">
        <v>45327</v>
      </c>
      <c r="B102" s="21">
        <f>原始收盘价!B26*108108.108</f>
        <v>1201081.0798799999</v>
      </c>
      <c r="C102" s="21">
        <f>原始收盘价!C26*355872</f>
        <v>946619.52</v>
      </c>
      <c r="D102" s="21">
        <f>原始收盘价!B26*21621.6+284697.5*原始收盘价!C26</f>
        <v>997511.32600000012</v>
      </c>
    </row>
    <row r="103" spans="1:4" hidden="1" x14ac:dyDescent="0.4">
      <c r="A103" s="20">
        <v>45328</v>
      </c>
      <c r="B103" s="21">
        <f>原始收盘价!B27*108108.108</f>
        <v>1561081.0795199999</v>
      </c>
      <c r="C103" s="21">
        <f>原始收盘价!C27*355872</f>
        <v>935943.36</v>
      </c>
      <c r="D103" s="21">
        <f>原始收盘价!B27*21621.6+284697.5*原始收盘价!C27</f>
        <v>1060970.3289999999</v>
      </c>
    </row>
    <row r="104" spans="1:4" hidden="1" x14ac:dyDescent="0.4">
      <c r="A104" s="20">
        <v>45329</v>
      </c>
      <c r="B104" s="21">
        <f>原始收盘价!B28*108108.108</f>
        <v>1362162.1608</v>
      </c>
      <c r="C104" s="21">
        <f>原始收盘价!C28*355872</f>
        <v>896797.44000000006</v>
      </c>
      <c r="D104" s="21">
        <f>原始收盘价!B28*21621.6+284697.5*原始收盘价!C28</f>
        <v>989869.85999999987</v>
      </c>
    </row>
    <row r="105" spans="1:4" hidden="1" x14ac:dyDescent="0.4">
      <c r="A105" s="20">
        <v>45330</v>
      </c>
      <c r="B105" s="21">
        <f>原始收盘价!B29*108108.108</f>
        <v>1091891.8907999999</v>
      </c>
      <c r="C105" s="21">
        <f>原始收盘价!C29*355872</f>
        <v>946619.52</v>
      </c>
      <c r="D105" s="21">
        <f>原始收盘价!B29*21621.6+284697.5*原始收盘价!C29</f>
        <v>975673.51</v>
      </c>
    </row>
    <row r="106" spans="1:4" hidden="1" x14ac:dyDescent="0.4">
      <c r="A106" s="20">
        <v>45341</v>
      </c>
      <c r="B106" s="21">
        <f>原始收盘价!B30*108108.108</f>
        <v>1167567.5663999999</v>
      </c>
      <c r="C106" s="21">
        <f>原始收盘价!C30*355872</f>
        <v>964413.12</v>
      </c>
      <c r="D106" s="21">
        <f>原始收盘价!B30*21621.6+284697.5*原始收盘价!C30</f>
        <v>1005043.505</v>
      </c>
    </row>
    <row r="107" spans="1:4" hidden="1" x14ac:dyDescent="0.4">
      <c r="A107" s="20">
        <v>45342</v>
      </c>
      <c r="B107" s="21">
        <f>原始收盘价!B31*108108.108</f>
        <v>1174054.0528799999</v>
      </c>
      <c r="C107" s="21">
        <f>原始收盘价!C31*355872</f>
        <v>975089.28</v>
      </c>
      <c r="D107" s="21">
        <f>原始收盘价!B31*21621.6+284697.5*原始收盘价!C31</f>
        <v>1014881.726</v>
      </c>
    </row>
    <row r="108" spans="1:4" hidden="1" x14ac:dyDescent="0.4">
      <c r="A108" s="20">
        <v>45343</v>
      </c>
      <c r="B108" s="21">
        <f>原始收盘价!B32*108108.108</f>
        <v>1216216.2149999999</v>
      </c>
      <c r="C108" s="21">
        <f>原始收盘价!C32*355872</f>
        <v>978648</v>
      </c>
      <c r="D108" s="21">
        <f>原始收盘价!B32*21621.6+284697.5*原始收盘价!C32</f>
        <v>1026161.125</v>
      </c>
    </row>
    <row r="109" spans="1:4" hidden="1" x14ac:dyDescent="0.4">
      <c r="A109" s="20">
        <v>45344</v>
      </c>
      <c r="B109" s="21">
        <f>原始收盘价!B33*108108.108</f>
        <v>1246486.4852399998</v>
      </c>
      <c r="C109" s="21">
        <f>原始收盘价!C33*355872</f>
        <v>985765.44000000006</v>
      </c>
      <c r="D109" s="21">
        <f>原始收盘价!B33*21621.6+284697.5*原始收盘价!C33</f>
        <v>1037909.1229999999</v>
      </c>
    </row>
    <row r="110" spans="1:4" hidden="1" x14ac:dyDescent="0.4">
      <c r="A110" s="20">
        <v>45345</v>
      </c>
      <c r="B110" s="21">
        <f>原始收盘价!B34*108108.108</f>
        <v>1237837.8365999998</v>
      </c>
      <c r="C110" s="21">
        <f>原始收盘价!C34*355872</f>
        <v>996441.59999999998</v>
      </c>
      <c r="D110" s="21">
        <f>原始收盘价!B34*21621.6+284697.5*原始收盘价!C34</f>
        <v>1044720.32</v>
      </c>
    </row>
    <row r="111" spans="1:4" hidden="1" x14ac:dyDescent="0.4">
      <c r="A111" s="20">
        <v>45348</v>
      </c>
      <c r="B111" s="21">
        <f>原始收盘价!B35*108108.108</f>
        <v>1179459.4582799999</v>
      </c>
      <c r="C111" s="21">
        <f>原始收盘价!C35*355872</f>
        <v>1096085.76</v>
      </c>
      <c r="D111" s="21">
        <f>原始收盘价!B35*21621.6+284697.5*原始收盘价!C35</f>
        <v>1112759.956</v>
      </c>
    </row>
    <row r="112" spans="1:4" hidden="1" x14ac:dyDescent="0.4">
      <c r="A112" s="20">
        <v>45349</v>
      </c>
      <c r="B112" s="21">
        <f>原始收盘价!B36*108108.108</f>
        <v>1297297.2959999999</v>
      </c>
      <c r="C112" s="21">
        <f>原始收盘价!C36*355872</f>
        <v>1135231.68</v>
      </c>
      <c r="D112" s="21">
        <f>原始收盘价!B36*21621.6+284697.5*原始收盘价!C36</f>
        <v>1167644.2250000001</v>
      </c>
    </row>
    <row r="113" spans="1:4" hidden="1" x14ac:dyDescent="0.4">
      <c r="A113" s="20">
        <v>45350</v>
      </c>
      <c r="B113" s="21">
        <f>原始收盘价!B37*108108.108</f>
        <v>1232432.4312</v>
      </c>
      <c r="C113" s="21">
        <f>原始收盘价!C37*355872</f>
        <v>1085409.5999999999</v>
      </c>
      <c r="D113" s="21">
        <f>原始收盘价!B37*21621.6+284697.5*原始收盘价!C37</f>
        <v>1114813.615</v>
      </c>
    </row>
    <row r="114" spans="1:4" hidden="1" x14ac:dyDescent="0.4">
      <c r="A114" s="20">
        <v>45351</v>
      </c>
      <c r="B114" s="21">
        <f>原始收盘价!B38*108108.108</f>
        <v>1264864.8635999998</v>
      </c>
      <c r="C114" s="21">
        <f>原始收盘价!C38*355872</f>
        <v>1117438.08</v>
      </c>
      <c r="D114" s="21">
        <f>原始收盘价!B38*21621.6+284697.5*原始收盘价!C38</f>
        <v>1146922.8700000001</v>
      </c>
    </row>
    <row r="115" spans="1:4" hidden="1" x14ac:dyDescent="0.4">
      <c r="A115" s="20">
        <v>45352</v>
      </c>
      <c r="B115" s="21">
        <f>原始收盘价!B39*108108.108</f>
        <v>1209729.7285199999</v>
      </c>
      <c r="C115" s="21">
        <f>原始收盘价!C39*355872</f>
        <v>1103203.2</v>
      </c>
      <c r="D115" s="21">
        <f>原始收盘价!B39*21621.6+284697.5*原始收盘价!C39</f>
        <v>1124507.9539999999</v>
      </c>
    </row>
    <row r="116" spans="1:4" hidden="1" x14ac:dyDescent="0.4">
      <c r="A116" s="20">
        <v>45355</v>
      </c>
      <c r="B116" s="21">
        <f>原始收盘价!B40*108108.108</f>
        <v>1150270.2691200001</v>
      </c>
      <c r="C116" s="21">
        <f>原始收盘价!C40*355872</f>
        <v>1117438.08</v>
      </c>
      <c r="D116" s="21">
        <f>原始收盘价!B40*21621.6+284697.5*原始收盘价!C40</f>
        <v>1124003.9739999999</v>
      </c>
    </row>
    <row r="117" spans="1:4" hidden="1" x14ac:dyDescent="0.4">
      <c r="A117" s="20">
        <v>45356</v>
      </c>
      <c r="B117" s="21">
        <f>原始收盘价!B41*108108.108</f>
        <v>1223783.78256</v>
      </c>
      <c r="C117" s="21">
        <f>原始收盘价!C41*355872</f>
        <v>1096085.76</v>
      </c>
      <c r="D117" s="21">
        <f>原始收盘价!B41*21621.6+284697.5*原始收盘价!C41</f>
        <v>1121624.8119999999</v>
      </c>
    </row>
    <row r="118" spans="1:4" hidden="1" x14ac:dyDescent="0.4">
      <c r="A118" s="20">
        <v>45357</v>
      </c>
      <c r="B118" s="21">
        <f>原始收盘价!B42*108108.108</f>
        <v>1206486.4852799999</v>
      </c>
      <c r="C118" s="21">
        <f>原始收盘价!C42*355872</f>
        <v>1117438.08</v>
      </c>
      <c r="D118" s="21">
        <f>原始收盘价!B42*21621.6+284697.5*原始收盘价!C42</f>
        <v>1135247.206</v>
      </c>
    </row>
    <row r="119" spans="1:4" hidden="1" x14ac:dyDescent="0.4">
      <c r="A119" s="20">
        <v>45358</v>
      </c>
      <c r="B119" s="21">
        <f>原始收盘价!B43*108108.108</f>
        <v>1108108.1069999998</v>
      </c>
      <c r="C119" s="21">
        <f>原始收盘价!C43*355872</f>
        <v>1138790.4000000001</v>
      </c>
      <c r="D119" s="21">
        <f>原始收盘价!B43*21621.6+284697.5*原始收盘价!C43</f>
        <v>1132653.3999999999</v>
      </c>
    </row>
    <row r="120" spans="1:4" hidden="1" x14ac:dyDescent="0.4">
      <c r="A120" s="20">
        <v>45359</v>
      </c>
      <c r="B120" s="21">
        <f>原始收盘价!B44*108108.108</f>
        <v>1099459.4583599998</v>
      </c>
      <c r="C120" s="21">
        <f>原始收盘价!C44*355872</f>
        <v>1131672.96</v>
      </c>
      <c r="D120" s="21">
        <f>原始收盘价!B44*21621.6+284697.5*原始收盘价!C44</f>
        <v>1125229.7220000001</v>
      </c>
    </row>
    <row r="121" spans="1:4" hidden="1" x14ac:dyDescent="0.4">
      <c r="A121" s="20">
        <v>45362</v>
      </c>
      <c r="B121" s="21">
        <f>原始收盘价!B45*108108.108</f>
        <v>1110270.2691599999</v>
      </c>
      <c r="C121" s="21">
        <f>原始收盘价!C45*355872</f>
        <v>1135231.68</v>
      </c>
      <c r="D121" s="21">
        <f>原始收盘价!B45*21621.6+284697.5*原始收盘价!C45</f>
        <v>1130238.8570000001</v>
      </c>
    </row>
    <row r="122" spans="1:4" hidden="1" x14ac:dyDescent="0.4">
      <c r="A122" s="20">
        <v>45363</v>
      </c>
      <c r="B122" s="21">
        <f>原始收盘价!B46*108108.108</f>
        <v>1113513.5123999999</v>
      </c>
      <c r="C122" s="21">
        <f>原始收盘价!C46*355872</f>
        <v>1124555.52</v>
      </c>
      <c r="D122" s="21">
        <f>原始收盘价!B46*21621.6+284697.5*原始收盘价!C46</f>
        <v>1122346.58</v>
      </c>
    </row>
    <row r="123" spans="1:4" hidden="1" x14ac:dyDescent="0.4">
      <c r="A123" s="20">
        <v>45364</v>
      </c>
      <c r="B123" s="21">
        <f>原始收盘价!B47*108108.108</f>
        <v>1085405.4043199997</v>
      </c>
      <c r="C123" s="21">
        <f>原始收盘价!C47*355872</f>
        <v>1120996.8</v>
      </c>
      <c r="D123" s="21">
        <f>原始收盘价!B47*21621.6+284697.5*原始收盘价!C47</f>
        <v>1113877.9890000001</v>
      </c>
    </row>
    <row r="124" spans="1:4" hidden="1" x14ac:dyDescent="0.4">
      <c r="A124" s="20">
        <v>45365</v>
      </c>
      <c r="B124" s="21">
        <f>原始收盘价!B48*108108.108</f>
        <v>1035675.67464</v>
      </c>
      <c r="C124" s="21">
        <f>原始收盘价!C48*355872</f>
        <v>1128114.24</v>
      </c>
      <c r="D124" s="21">
        <f>原始收盘价!B48*21621.6+284697.5*原始收盘价!C48</f>
        <v>1109626.003</v>
      </c>
    </row>
    <row r="125" spans="1:4" hidden="1" x14ac:dyDescent="0.4">
      <c r="A125" s="20">
        <v>45366</v>
      </c>
      <c r="B125" s="21">
        <f>原始收盘价!B49*108108.108</f>
        <v>1097297.2962</v>
      </c>
      <c r="C125" s="21">
        <f>原始收盘价!C49*355872</f>
        <v>1153025.28</v>
      </c>
      <c r="D125" s="21">
        <f>原始收盘价!B49*21621.6+284697.5*原始收盘价!C49</f>
        <v>1141879.1400000001</v>
      </c>
    </row>
    <row r="126" spans="1:4" hidden="1" x14ac:dyDescent="0.4">
      <c r="A126" s="20">
        <v>45369</v>
      </c>
      <c r="B126" s="21">
        <f>原始收盘价!B50*108108.108</f>
        <v>1097297.2962</v>
      </c>
      <c r="C126" s="21">
        <f>原始收盘价!C50*355872</f>
        <v>1160142.72</v>
      </c>
      <c r="D126" s="21">
        <f>原始收盘价!B50*21621.6+284697.5*原始收盘价!C50</f>
        <v>1147573.0899999999</v>
      </c>
    </row>
    <row r="127" spans="1:4" x14ac:dyDescent="0.4">
      <c r="A127" s="20">
        <v>45370</v>
      </c>
      <c r="B127" s="21">
        <f>原始收盘价!B51*108108.108</f>
        <v>1070270.2692</v>
      </c>
      <c r="C127" s="21">
        <f>原始收盘价!C51*355872</f>
        <v>1135231.68</v>
      </c>
      <c r="D127" s="21">
        <f>原始收盘价!B51*21621.6+284697.5*原始收盘价!C51</f>
        <v>1122238.865</v>
      </c>
    </row>
    <row r="128" spans="1:4" x14ac:dyDescent="0.4">
      <c r="A128" s="20">
        <v>45371</v>
      </c>
      <c r="B128" s="21">
        <f>原始收盘价!B52*108108.108</f>
        <v>1065945.9448799998</v>
      </c>
      <c r="C128" s="21">
        <f>原始收盘价!C52*355872</f>
        <v>1181495.04</v>
      </c>
      <c r="D128" s="21">
        <f>原始收盘价!B52*21621.6+284697.5*原始收盘价!C52</f>
        <v>1158384.676</v>
      </c>
    </row>
  </sheetData>
  <mergeCells count="1">
    <mergeCell ref="A74:D7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原始收盘价</vt:lpstr>
      <vt:lpstr>日收益率（连续复利）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玉鼎 骆</dc:creator>
  <cp:lastModifiedBy>玉鼎 骆</cp:lastModifiedBy>
  <dcterms:created xsi:type="dcterms:W3CDTF">2024-03-21T05:39:55Z</dcterms:created>
  <dcterms:modified xsi:type="dcterms:W3CDTF">2024-03-21T07:40:53Z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383804f3</vt:lpwstr>
  </property>
</Properties>
</file>