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BA投资学\MBA投资学2023\"/>
    </mc:Choice>
  </mc:AlternateContent>
  <xr:revisionPtr revIDLastSave="0" documentId="13_ncr:1_{E42CCE5C-7845-43ED-9F71-900E35830634}" xr6:coauthVersionLast="47" xr6:coauthVersionMax="47" xr10:uidLastSave="{00000000-0000-0000-0000-000000000000}"/>
  <bookViews>
    <workbookView xWindow="28680" yWindow="-120" windowWidth="29040" windowHeight="15840" activeTab="1" xr2:uid="{50F9E26C-B3D8-4636-AC28-C51FCD922BC2}"/>
  </bookViews>
  <sheets>
    <sheet name="母公司报表" sheetId="1" r:id="rId1"/>
    <sheet name="合并报表中除铁路公用能源" sheetId="2" r:id="rId2"/>
    <sheet name="保险分部" sheetId="3" r:id="rId3"/>
  </sheets>
  <calcPr calcId="191029" concurrentManualCount="1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" l="1"/>
  <c r="H2" i="2"/>
  <c r="H4" i="2" s="1"/>
  <c r="G2" i="2"/>
  <c r="G4" i="2" s="1"/>
  <c r="F2" i="2"/>
  <c r="F4" i="2" s="1"/>
  <c r="E2" i="2"/>
  <c r="E4" i="2" s="1"/>
  <c r="D4" i="2"/>
  <c r="I4" i="2"/>
  <c r="J4" i="2"/>
  <c r="K4" i="2"/>
  <c r="L4" i="2"/>
  <c r="M4" i="2"/>
  <c r="N4" i="2"/>
  <c r="O4" i="2"/>
  <c r="P4" i="2"/>
  <c r="D2" i="2"/>
  <c r="B2" i="3"/>
  <c r="B4" i="3" s="1"/>
  <c r="C4" i="3"/>
  <c r="C2" i="2"/>
  <c r="B2" i="2"/>
  <c r="C4" i="2"/>
  <c r="B4" i="2"/>
  <c r="C4" i="1"/>
  <c r="B4" i="1"/>
  <c r="C2" i="1"/>
  <c r="B2" i="1"/>
</calcChain>
</file>

<file path=xl/sharedStrings.xml><?xml version="1.0" encoding="utf-8"?>
<sst xmlns="http://schemas.openxmlformats.org/spreadsheetml/2006/main" count="10" uniqueCount="4">
  <si>
    <t>无风险资产</t>
    <phoneticPr fontId="1" type="noConversion"/>
  </si>
  <si>
    <t>总资产</t>
    <phoneticPr fontId="1" type="noConversion"/>
  </si>
  <si>
    <t>无风险资产占比</t>
    <phoneticPr fontId="1" type="noConversion"/>
  </si>
  <si>
    <t>sp500年收益率(右轴）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</si>
</sst>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等线"/>
      <family val="2"/>
      <charset val="134"/>
      <scheme val="minor"/>
    </font>
    <font>
      <sz val="16"/>
      <color theme="1"/>
      <name val="宋体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10" fontId="2" fillId="0" borderId="1" xfId="0" applyNumberFormat="1" applyFont="1" applyBorder="1">
      <alignment vertical="center"/>
    </xf>
    <xf numFmtId="10" fontId="3" fillId="0" borderId="1" xfId="0" applyNumberFormat="1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巴菲特有择时资本配置能力么？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合并报表中除铁路公用能源!$A$4</c:f>
              <c:strCache>
                <c:ptCount val="1"/>
                <c:pt idx="0">
                  <c:v>无风险资产占比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合并报表中除铁路公用能源!$B$1:$Q$1</c:f>
              <c:numCache>
                <c:formatCode>General</c:formatCode>
                <c:ptCount val="16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</c:numCache>
            </c:numRef>
          </c:cat>
          <c:val>
            <c:numRef>
              <c:f>合并报表中除铁路公用能源!$B$4:$Q$4</c:f>
              <c:numCache>
                <c:formatCode>0.00%</c:formatCode>
                <c:ptCount val="16"/>
                <c:pt idx="0">
                  <c:v>0.17222574997692802</c:v>
                </c:pt>
                <c:pt idx="1">
                  <c:v>0.19352825084115519</c:v>
                </c:pt>
                <c:pt idx="2">
                  <c:v>0.20332790679812837</c:v>
                </c:pt>
                <c:pt idx="3">
                  <c:v>0.19818989742646359</c:v>
                </c:pt>
                <c:pt idx="4">
                  <c:v>0.20524809931111182</c:v>
                </c:pt>
                <c:pt idx="5">
                  <c:v>0.213223380557447</c:v>
                </c:pt>
                <c:pt idx="6">
                  <c:v>0.17325714341554938</c:v>
                </c:pt>
                <c:pt idx="7">
                  <c:v>0.17566512194141529</c:v>
                </c:pt>
                <c:pt idx="8">
                  <c:v>0.17364295577007749</c:v>
                </c:pt>
                <c:pt idx="9">
                  <c:v>0.13818673266681863</c:v>
                </c:pt>
                <c:pt idx="10">
                  <c:v>0.15231430872792129</c:v>
                </c:pt>
                <c:pt idx="11">
                  <c:v>0.13388116763010399</c:v>
                </c:pt>
                <c:pt idx="12">
                  <c:v>0.14927801941597502</c:v>
                </c:pt>
                <c:pt idx="13">
                  <c:v>0.12416793886412932</c:v>
                </c:pt>
                <c:pt idx="14">
                  <c:v>0.12037426877411621</c:v>
                </c:pt>
                <c:pt idx="15">
                  <c:v>0.18106768607186421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F-4DC1-AA34-A94A31EF6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887608"/>
        <c:axId val="736885048"/>
      </c:lineChart>
      <c:lineChart>
        <c:grouping val="standard"/>
        <c:varyColors val="0"/>
        <c:ser>
          <c:idx val="1"/>
          <c:order val="1"/>
          <c:tx>
            <c:strRef>
              <c:f>合并报表中除铁路公用能源!$A$5</c:f>
              <c:strCache>
                <c:ptCount val="1"/>
                <c:pt idx="0">
                  <c:v>sp500年收益率(右轴）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合并报表中除铁路公用能源!$B$1:$Q$1</c:f>
              <c:numCache>
                <c:formatCode>General</c:formatCode>
                <c:ptCount val="16"/>
                <c:pt idx="0">
                  <c:v>2022</c:v>
                </c:pt>
                <c:pt idx="1">
                  <c:v>2021</c:v>
                </c:pt>
                <c:pt idx="2">
                  <c:v>2020</c:v>
                </c:pt>
                <c:pt idx="3">
                  <c:v>2019</c:v>
                </c:pt>
                <c:pt idx="4">
                  <c:v>2018</c:v>
                </c:pt>
                <c:pt idx="5">
                  <c:v>2017</c:v>
                </c:pt>
                <c:pt idx="6">
                  <c:v>2016</c:v>
                </c:pt>
                <c:pt idx="7">
                  <c:v>2015</c:v>
                </c:pt>
                <c:pt idx="8">
                  <c:v>2014</c:v>
                </c:pt>
                <c:pt idx="9">
                  <c:v>2013</c:v>
                </c:pt>
                <c:pt idx="10">
                  <c:v>2012</c:v>
                </c:pt>
                <c:pt idx="11">
                  <c:v>2011</c:v>
                </c:pt>
                <c:pt idx="12">
                  <c:v>2010</c:v>
                </c:pt>
                <c:pt idx="13">
                  <c:v>2009</c:v>
                </c:pt>
                <c:pt idx="14">
                  <c:v>2008</c:v>
                </c:pt>
                <c:pt idx="15">
                  <c:v>2007</c:v>
                </c:pt>
              </c:numCache>
            </c:numRef>
          </c:cat>
          <c:val>
            <c:numRef>
              <c:f>合并报表中除铁路公用能源!$B$5:$Q$5</c:f>
              <c:numCache>
                <c:formatCode>0.00%</c:formatCode>
                <c:ptCount val="16"/>
                <c:pt idx="0">
                  <c:v>-0.19442799999999999</c:v>
                </c:pt>
                <c:pt idx="1">
                  <c:v>0.26892700000000003</c:v>
                </c:pt>
                <c:pt idx="2">
                  <c:v>0.16258900000000001</c:v>
                </c:pt>
                <c:pt idx="3">
                  <c:v>0.28878100000000001</c:v>
                </c:pt>
                <c:pt idx="4">
                  <c:v>-6.2373000000000005E-2</c:v>
                </c:pt>
                <c:pt idx="5">
                  <c:v>0.19420000000000001</c:v>
                </c:pt>
                <c:pt idx="6">
                  <c:v>9.5350000000000004E-2</c:v>
                </c:pt>
                <c:pt idx="7">
                  <c:v>-7.2659999999999999E-3</c:v>
                </c:pt>
                <c:pt idx="8">
                  <c:v>0.11390599999999999</c:v>
                </c:pt>
                <c:pt idx="9">
                  <c:v>0.296012</c:v>
                </c:pt>
                <c:pt idx="10">
                  <c:v>0.13405699999999998</c:v>
                </c:pt>
                <c:pt idx="11">
                  <c:v>-3.1999999999999999E-5</c:v>
                </c:pt>
                <c:pt idx="12">
                  <c:v>0.127827</c:v>
                </c:pt>
                <c:pt idx="13">
                  <c:v>0.234542</c:v>
                </c:pt>
                <c:pt idx="14">
                  <c:v>-0.38485799999999998</c:v>
                </c:pt>
                <c:pt idx="15">
                  <c:v>3.5296000000000001E-2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F-4DC1-AA34-A94A31EF6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430672"/>
        <c:axId val="736430032"/>
      </c:lineChart>
      <c:catAx>
        <c:axId val="736887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6885048"/>
        <c:crosses val="autoZero"/>
        <c:auto val="1"/>
        <c:lblAlgn val="ctr"/>
        <c:lblOffset val="100"/>
        <c:noMultiLvlLbl val="0"/>
      </c:catAx>
      <c:valAx>
        <c:axId val="73688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6887608"/>
        <c:crosses val="autoZero"/>
        <c:crossBetween val="between"/>
      </c:valAx>
      <c:valAx>
        <c:axId val="736430032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36430672"/>
        <c:crosses val="max"/>
        <c:crossBetween val="between"/>
      </c:valAx>
      <c:catAx>
        <c:axId val="736430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643003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204787</xdr:colOff>
      <xdr:row>8</xdr:row>
      <xdr:rowOff>90487</xdr:rowOff>
    </xdr:from>
    <xdr:to>
      <xdr:col>14</xdr:col>
      <xdr:colOff>204787</xdr:colOff>
      <xdr:row>23</xdr:row>
      <xdr:rowOff>119062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1630321-F8F5-5209-0A2D-88430E76F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60B7F-695B-49CE-B96B-59FF9DBDF338}">
  <dimension ref="A1:P4"/>
  <sheetViews>
    <sheetView workbookViewId="0">
      <selection sqref="A1:P4"/>
    </sheetView>
  </sheetViews>
  <sheetFormatPr defaultRowHeight="14" x14ac:dyDescent="0.3"/>
  <cols>
    <col min="1" max="1" width="16.1640625" customWidth="1"/>
  </cols>
  <sheetData>
    <row r="1" spans="1:16" x14ac:dyDescent="0.3">
      <c r="A1" s="1"/>
      <c r="B1" s="1">
        <v>2022</v>
      </c>
      <c r="C1" s="1">
        <v>2021</v>
      </c>
      <c r="D1" s="1">
        <v>2020</v>
      </c>
      <c r="E1" s="1">
        <v>2019</v>
      </c>
      <c r="F1" s="1">
        <v>2018</v>
      </c>
      <c r="G1" s="1">
        <v>2017</v>
      </c>
      <c r="H1" s="1">
        <v>2016</v>
      </c>
      <c r="I1" s="1">
        <v>2015</v>
      </c>
      <c r="J1" s="1">
        <v>2014</v>
      </c>
      <c r="K1" s="1">
        <v>2013</v>
      </c>
      <c r="L1" s="1">
        <v>2012</v>
      </c>
      <c r="M1" s="1">
        <v>2011</v>
      </c>
      <c r="N1" s="1">
        <v>2010</v>
      </c>
      <c r="O1" s="1">
        <v>2009</v>
      </c>
      <c r="P1" s="1">
        <v>2008</v>
      </c>
    </row>
    <row r="2" spans="1:16" x14ac:dyDescent="0.3">
      <c r="A2" s="1" t="s">
        <v>0</v>
      </c>
      <c r="B2" s="1">
        <f>2777+17628</f>
        <v>20405</v>
      </c>
      <c r="C2" s="1">
        <f>18797+9681</f>
        <v>28478</v>
      </c>
    </row>
    <row r="3" spans="1:16" x14ac:dyDescent="0.3">
      <c r="A3" s="1" t="s">
        <v>1</v>
      </c>
      <c r="B3" s="1">
        <v>495384</v>
      </c>
      <c r="C3" s="1">
        <v>528592</v>
      </c>
    </row>
    <row r="4" spans="1:16" x14ac:dyDescent="0.3">
      <c r="A4" s="1" t="s">
        <v>2</v>
      </c>
      <c r="B4" s="2">
        <f>B2/B3</f>
        <v>4.1190268559339827E-2</v>
      </c>
      <c r="C4" s="2">
        <f>C2/C3</f>
        <v>5.387520053273602E-2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DA4D-D6FB-4F01-9F57-9540D334E0D4}">
  <dimension ref="A1:Q5"/>
  <sheetViews>
    <sheetView tabSelected="1" workbookViewId="0">
      <selection activeCell="Q13" sqref="Q13"/>
    </sheetView>
  </sheetViews>
  <sheetFormatPr defaultRowHeight="14" x14ac:dyDescent="0.3"/>
  <cols>
    <col min="1" max="1" width="12.58203125" customWidth="1"/>
    <col min="2" max="2" width="11.5" bestFit="1" customWidth="1"/>
    <col min="3" max="15" width="10" bestFit="1" customWidth="1"/>
    <col min="16" max="16" width="11.5" bestFit="1" customWidth="1"/>
    <col min="17" max="17" width="10" bestFit="1" customWidth="1"/>
  </cols>
  <sheetData>
    <row r="1" spans="1:17" ht="20" x14ac:dyDescent="0.3">
      <c r="A1" s="3"/>
      <c r="B1" s="3">
        <v>2022</v>
      </c>
      <c r="C1" s="3">
        <v>2021</v>
      </c>
      <c r="D1" s="3">
        <v>2020</v>
      </c>
      <c r="E1" s="3">
        <v>2019</v>
      </c>
      <c r="F1" s="3">
        <v>2018</v>
      </c>
      <c r="G1" s="3">
        <v>2017</v>
      </c>
      <c r="H1" s="3">
        <v>2016</v>
      </c>
      <c r="I1" s="3">
        <v>2015</v>
      </c>
      <c r="J1" s="3">
        <v>2014</v>
      </c>
      <c r="K1" s="3">
        <v>2013</v>
      </c>
      <c r="L1" s="3">
        <v>2012</v>
      </c>
      <c r="M1" s="3">
        <v>2011</v>
      </c>
      <c r="N1" s="3">
        <v>2010</v>
      </c>
      <c r="O1" s="3">
        <v>2009</v>
      </c>
      <c r="P1" s="3">
        <v>2008</v>
      </c>
      <c r="Q1" s="4">
        <v>2007</v>
      </c>
    </row>
    <row r="2" spans="1:17" ht="20" x14ac:dyDescent="0.3">
      <c r="A2" s="3" t="s">
        <v>0</v>
      </c>
      <c r="B2" s="3">
        <f>32260+92774</f>
        <v>125034</v>
      </c>
      <c r="C2" s="3">
        <f>85319+58535</f>
        <v>143854</v>
      </c>
      <c r="D2" s="3">
        <f>44714+90300</f>
        <v>135014</v>
      </c>
      <c r="E2" s="3">
        <f>61151+63822</f>
        <v>124973</v>
      </c>
      <c r="F2" s="3">
        <f>27749+81506</f>
        <v>109255</v>
      </c>
      <c r="G2" s="3">
        <f>28673+84371</f>
        <v>113044</v>
      </c>
      <c r="H2" s="3">
        <f>23581+47338</f>
        <v>70919</v>
      </c>
      <c r="I2" s="3">
        <v>61181</v>
      </c>
      <c r="J2" s="3">
        <v>57974</v>
      </c>
      <c r="K2" s="3">
        <v>42433</v>
      </c>
      <c r="L2" s="3">
        <v>42358</v>
      </c>
      <c r="M2" s="3">
        <v>33513</v>
      </c>
      <c r="N2" s="3">
        <v>34767</v>
      </c>
      <c r="O2" s="3">
        <v>28223</v>
      </c>
      <c r="P2" s="3">
        <v>24302</v>
      </c>
      <c r="Q2" s="3">
        <v>37703</v>
      </c>
    </row>
    <row r="3" spans="1:17" ht="20" x14ac:dyDescent="0.3">
      <c r="A3" s="3" t="s">
        <v>1</v>
      </c>
      <c r="B3" s="3">
        <v>725989</v>
      </c>
      <c r="C3" s="3">
        <v>743323</v>
      </c>
      <c r="D3" s="3">
        <v>664021</v>
      </c>
      <c r="E3" s="3">
        <v>630572</v>
      </c>
      <c r="F3" s="3">
        <v>532307</v>
      </c>
      <c r="G3" s="3">
        <v>530167</v>
      </c>
      <c r="H3" s="3">
        <v>409328</v>
      </c>
      <c r="I3" s="3">
        <v>348282</v>
      </c>
      <c r="J3" s="3">
        <v>333869</v>
      </c>
      <c r="K3" s="3">
        <v>307070</v>
      </c>
      <c r="L3" s="3">
        <v>278096</v>
      </c>
      <c r="M3" s="3">
        <v>250319</v>
      </c>
      <c r="N3" s="3">
        <v>232901</v>
      </c>
      <c r="O3" s="3">
        <v>227297</v>
      </c>
      <c r="P3" s="3">
        <v>201887</v>
      </c>
      <c r="Q3" s="3">
        <v>208226</v>
      </c>
    </row>
    <row r="4" spans="1:17" ht="20" x14ac:dyDescent="0.3">
      <c r="A4" s="3" t="s">
        <v>2</v>
      </c>
      <c r="B4" s="5">
        <f>B2/B3</f>
        <v>0.17222574997692802</v>
      </c>
      <c r="C4" s="5">
        <f>C2/C3</f>
        <v>0.19352825084115519</v>
      </c>
      <c r="D4" s="5">
        <f t="shared" ref="D4:Q4" si="0">D2/D3</f>
        <v>0.20332790679812837</v>
      </c>
      <c r="E4" s="5">
        <f t="shared" si="0"/>
        <v>0.19818989742646359</v>
      </c>
      <c r="F4" s="5">
        <f t="shared" si="0"/>
        <v>0.20524809931111182</v>
      </c>
      <c r="G4" s="5">
        <f t="shared" si="0"/>
        <v>0.213223380557447</v>
      </c>
      <c r="H4" s="5">
        <f t="shared" si="0"/>
        <v>0.17325714341554938</v>
      </c>
      <c r="I4" s="5">
        <f t="shared" si="0"/>
        <v>0.17566512194141529</v>
      </c>
      <c r="J4" s="5">
        <f t="shared" si="0"/>
        <v>0.17364295577007749</v>
      </c>
      <c r="K4" s="5">
        <f t="shared" si="0"/>
        <v>0.13818673266681863</v>
      </c>
      <c r="L4" s="5">
        <f t="shared" si="0"/>
        <v>0.15231430872792129</v>
      </c>
      <c r="M4" s="5">
        <f t="shared" si="0"/>
        <v>0.13388116763010399</v>
      </c>
      <c r="N4" s="5">
        <f t="shared" si="0"/>
        <v>0.14927801941597502</v>
      </c>
      <c r="O4" s="5">
        <f t="shared" si="0"/>
        <v>0.12416793886412932</v>
      </c>
      <c r="P4" s="5">
        <f t="shared" si="0"/>
        <v>0.12037426877411621</v>
      </c>
      <c r="Q4" s="5">
        <f t="shared" si="0"/>
        <v>0.18106768607186421</v>
      </c>
    </row>
    <row r="5" spans="1:17" ht="21" x14ac:dyDescent="0.3">
      <c r="A5" s="4" t="s">
        <v>3</v>
      </c>
      <c r="B5" s="6">
        <v>-0.19442799999999999</v>
      </c>
      <c r="C5" s="6">
        <v>0.26892700000000003</v>
      </c>
      <c r="D5" s="6">
        <v>0.16258900000000001</v>
      </c>
      <c r="E5" s="6">
        <v>0.28878100000000001</v>
      </c>
      <c r="F5" s="6">
        <v>-6.2373000000000005E-2</v>
      </c>
      <c r="G5" s="6">
        <v>0.19420000000000001</v>
      </c>
      <c r="H5" s="6">
        <v>9.5350000000000004E-2</v>
      </c>
      <c r="I5" s="6">
        <v>-7.2659999999999999E-3</v>
      </c>
      <c r="J5" s="6">
        <v>0.11390599999999999</v>
      </c>
      <c r="K5" s="6">
        <v>0.296012</v>
      </c>
      <c r="L5" s="6">
        <v>0.13405699999999998</v>
      </c>
      <c r="M5" s="6">
        <v>-3.1999999999999999E-5</v>
      </c>
      <c r="N5" s="6">
        <v>0.127827</v>
      </c>
      <c r="O5" s="6">
        <v>0.234542</v>
      </c>
      <c r="P5" s="6">
        <v>-0.38485799999999998</v>
      </c>
      <c r="Q5" s="6">
        <v>3.5296000000000001E-2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45F6-6488-4087-A7B8-3D7BCD9D37DC}">
  <dimension ref="A1:P4"/>
  <sheetViews>
    <sheetView workbookViewId="0">
      <selection activeCell="F9" sqref="F9"/>
    </sheetView>
  </sheetViews>
  <sheetFormatPr defaultRowHeight="14" x14ac:dyDescent="0.3"/>
  <sheetData>
    <row r="1" spans="1:16" x14ac:dyDescent="0.3">
      <c r="A1" s="1"/>
      <c r="B1" s="1">
        <v>2022</v>
      </c>
      <c r="C1" s="1">
        <v>2021</v>
      </c>
      <c r="D1" s="1">
        <v>2020</v>
      </c>
      <c r="E1" s="1">
        <v>2019</v>
      </c>
      <c r="F1" s="1">
        <v>2018</v>
      </c>
      <c r="G1" s="1">
        <v>2017</v>
      </c>
      <c r="H1" s="1">
        <v>2016</v>
      </c>
      <c r="I1" s="1">
        <v>2015</v>
      </c>
      <c r="J1" s="1">
        <v>2014</v>
      </c>
      <c r="K1" s="1">
        <v>2013</v>
      </c>
      <c r="L1" s="1">
        <v>2012</v>
      </c>
      <c r="M1" s="1">
        <v>2011</v>
      </c>
      <c r="N1" s="1">
        <v>2010</v>
      </c>
      <c r="O1" s="1">
        <v>2009</v>
      </c>
      <c r="P1" s="1">
        <v>2008</v>
      </c>
    </row>
    <row r="2" spans="1:16" x14ac:dyDescent="0.3">
      <c r="A2" s="1" t="s">
        <v>0</v>
      </c>
      <c r="B2" s="1">
        <f>86816</f>
        <v>86816</v>
      </c>
      <c r="C2" s="1">
        <v>90688</v>
      </c>
    </row>
    <row r="3" spans="1:16" x14ac:dyDescent="0.3">
      <c r="A3" s="1" t="s">
        <v>1</v>
      </c>
      <c r="B3" s="1">
        <v>414165</v>
      </c>
      <c r="C3" s="1">
        <v>446277</v>
      </c>
    </row>
    <row r="4" spans="1:16" x14ac:dyDescent="0.3">
      <c r="A4" s="1" t="s">
        <v>2</v>
      </c>
      <c r="B4" s="2">
        <f>B2/B3</f>
        <v>0.20961694010841089</v>
      </c>
      <c r="C4" s="2">
        <f>C2/C3</f>
        <v>0.20321011389787061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母公司报表</vt:lpstr>
      <vt:lpstr>合并报表中除铁路公用能源</vt:lpstr>
      <vt:lpstr>保险分部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2023-02-28T04:04:25Z</dcterms:created>
  <dcterms:modified xsi:type="dcterms:W3CDTF">2023-02-28T07:20:11Z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daa31bf4</vt:lpwstr>
  </property>
</Properties>
</file>